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<sst xmlns="http://schemas.openxmlformats.org/spreadsheetml/2006/main" count="294" uniqueCount="85">
  <si>
    <t>附件</t>
  </si>
  <si>
    <t>2020年度明光市事业单位公开招聘工作人员面试人员名单</t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</si>
  <si>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</si>
  <si>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</si>
  <si>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综合知识成绩</t>
    </r>
  </si>
  <si>
    <r>
      <rPr>
        <b/>
        <sz val="11"/>
        <color indexed="8"/>
        <rFont val="宋体"/>
        <family val="0"/>
      </rPr>
      <t>申论成绩</t>
    </r>
  </si>
  <si>
    <t>笔试总成绩</t>
  </si>
  <si>
    <r>
      <t>9903001_</t>
    </r>
    <r>
      <rPr>
        <sz val="11"/>
        <rFont val="宋体"/>
        <family val="0"/>
      </rPr>
      <t>管理岗位</t>
    </r>
  </si>
  <si>
    <r>
      <t>9903003_</t>
    </r>
    <r>
      <rPr>
        <sz val="11"/>
        <rFont val="宋体"/>
        <family val="0"/>
      </rPr>
      <t>专技岗位</t>
    </r>
  </si>
  <si>
    <r>
      <t>9903004_</t>
    </r>
    <r>
      <rPr>
        <sz val="11"/>
        <rFont val="宋体"/>
        <family val="0"/>
      </rPr>
      <t>专技岗位</t>
    </r>
  </si>
  <si>
    <r>
      <t>9903005_</t>
    </r>
    <r>
      <rPr>
        <sz val="11"/>
        <rFont val="宋体"/>
        <family val="0"/>
      </rPr>
      <t>专技岗位</t>
    </r>
  </si>
  <si>
    <r>
      <t>9903006_</t>
    </r>
    <r>
      <rPr>
        <sz val="11"/>
        <rFont val="宋体"/>
        <family val="0"/>
      </rPr>
      <t>专技岗位</t>
    </r>
  </si>
  <si>
    <r>
      <t>9903007_</t>
    </r>
    <r>
      <rPr>
        <sz val="11"/>
        <rFont val="宋体"/>
        <family val="0"/>
      </rPr>
      <t>管理岗位</t>
    </r>
  </si>
  <si>
    <r>
      <t>9903008_</t>
    </r>
    <r>
      <rPr>
        <sz val="11"/>
        <rFont val="宋体"/>
        <family val="0"/>
      </rPr>
      <t>管理岗位</t>
    </r>
  </si>
  <si>
    <r>
      <t>9903010_</t>
    </r>
    <r>
      <rPr>
        <sz val="11"/>
        <rFont val="宋体"/>
        <family val="0"/>
      </rPr>
      <t>专技岗位</t>
    </r>
  </si>
  <si>
    <r>
      <t>9903011_</t>
    </r>
    <r>
      <rPr>
        <sz val="11"/>
        <rFont val="宋体"/>
        <family val="0"/>
      </rPr>
      <t>专技岗位</t>
    </r>
  </si>
  <si>
    <r>
      <t>9903012_</t>
    </r>
    <r>
      <rPr>
        <sz val="11"/>
        <rFont val="宋体"/>
        <family val="0"/>
      </rPr>
      <t>专技岗位</t>
    </r>
  </si>
  <si>
    <r>
      <t>9903013_</t>
    </r>
    <r>
      <rPr>
        <sz val="11"/>
        <rFont val="宋体"/>
        <family val="0"/>
      </rPr>
      <t>管理岗位</t>
    </r>
  </si>
  <si>
    <r>
      <t>9903014_</t>
    </r>
    <r>
      <rPr>
        <sz val="11"/>
        <rFont val="宋体"/>
        <family val="0"/>
      </rPr>
      <t>管理岗位</t>
    </r>
  </si>
  <si>
    <r>
      <t>9903015_</t>
    </r>
    <r>
      <rPr>
        <sz val="11"/>
        <rFont val="宋体"/>
        <family val="0"/>
      </rPr>
      <t>管理岗位</t>
    </r>
  </si>
  <si>
    <r>
      <t>9903016_</t>
    </r>
    <r>
      <rPr>
        <sz val="11"/>
        <rFont val="宋体"/>
        <family val="0"/>
      </rPr>
      <t>管理岗位</t>
    </r>
  </si>
  <si>
    <r>
      <t>9903017_</t>
    </r>
    <r>
      <rPr>
        <sz val="11"/>
        <rFont val="宋体"/>
        <family val="0"/>
      </rPr>
      <t>管理岗位</t>
    </r>
  </si>
  <si>
    <r>
      <t>9903018_</t>
    </r>
    <r>
      <rPr>
        <sz val="11"/>
        <rFont val="宋体"/>
        <family val="0"/>
      </rPr>
      <t>专技岗位</t>
    </r>
  </si>
  <si>
    <r>
      <t>9903019_</t>
    </r>
    <r>
      <rPr>
        <sz val="11"/>
        <rFont val="宋体"/>
        <family val="0"/>
      </rPr>
      <t>专技岗位</t>
    </r>
  </si>
  <si>
    <r>
      <t>9903020_</t>
    </r>
    <r>
      <rPr>
        <sz val="11"/>
        <rFont val="宋体"/>
        <family val="0"/>
      </rPr>
      <t>专技岗位</t>
    </r>
  </si>
  <si>
    <r>
      <t>9903021_</t>
    </r>
    <r>
      <rPr>
        <sz val="11"/>
        <rFont val="宋体"/>
        <family val="0"/>
      </rPr>
      <t>专技岗位</t>
    </r>
  </si>
  <si>
    <r>
      <t>9903022_</t>
    </r>
    <r>
      <rPr>
        <sz val="11"/>
        <rFont val="宋体"/>
        <family val="0"/>
      </rPr>
      <t>专技岗位</t>
    </r>
  </si>
  <si>
    <r>
      <t>9903023_</t>
    </r>
    <r>
      <rPr>
        <sz val="11"/>
        <rFont val="宋体"/>
        <family val="0"/>
      </rPr>
      <t>专技岗位</t>
    </r>
  </si>
  <si>
    <r>
      <t>9903024_</t>
    </r>
    <r>
      <rPr>
        <sz val="11"/>
        <rFont val="宋体"/>
        <family val="0"/>
      </rPr>
      <t>专技岗位</t>
    </r>
  </si>
  <si>
    <r>
      <t>9903025_</t>
    </r>
    <r>
      <rPr>
        <sz val="11"/>
        <rFont val="宋体"/>
        <family val="0"/>
      </rPr>
      <t>专技岗位</t>
    </r>
  </si>
  <si>
    <r>
      <t>9903028_</t>
    </r>
    <r>
      <rPr>
        <sz val="11"/>
        <rFont val="宋体"/>
        <family val="0"/>
      </rPr>
      <t>管理岗位</t>
    </r>
  </si>
  <si>
    <r>
      <t>9903029_</t>
    </r>
    <r>
      <rPr>
        <sz val="11"/>
        <rFont val="宋体"/>
        <family val="0"/>
      </rPr>
      <t>专技岗位</t>
    </r>
  </si>
  <si>
    <r>
      <t>9903031_</t>
    </r>
    <r>
      <rPr>
        <sz val="11"/>
        <rFont val="宋体"/>
        <family val="0"/>
      </rPr>
      <t>专技岗位</t>
    </r>
  </si>
  <si>
    <r>
      <t>9903032_</t>
    </r>
    <r>
      <rPr>
        <sz val="11"/>
        <rFont val="宋体"/>
        <family val="0"/>
      </rPr>
      <t>专技岗位</t>
    </r>
  </si>
  <si>
    <r>
      <t>9903033_</t>
    </r>
    <r>
      <rPr>
        <sz val="11"/>
        <rFont val="宋体"/>
        <family val="0"/>
      </rPr>
      <t>管理岗位</t>
    </r>
  </si>
  <si>
    <r>
      <t>9903034_</t>
    </r>
    <r>
      <rPr>
        <sz val="11"/>
        <rFont val="宋体"/>
        <family val="0"/>
      </rPr>
      <t>管理岗位</t>
    </r>
  </si>
  <si>
    <r>
      <t>9903035_</t>
    </r>
    <r>
      <rPr>
        <sz val="11"/>
        <rFont val="宋体"/>
        <family val="0"/>
      </rPr>
      <t>专技岗位</t>
    </r>
  </si>
  <si>
    <r>
      <t>9903036_</t>
    </r>
    <r>
      <rPr>
        <sz val="11"/>
        <rFont val="宋体"/>
        <family val="0"/>
      </rPr>
      <t>专技岗位</t>
    </r>
  </si>
  <si>
    <r>
      <t>9903037_</t>
    </r>
    <r>
      <rPr>
        <sz val="11"/>
        <rFont val="宋体"/>
        <family val="0"/>
      </rPr>
      <t>专技岗位</t>
    </r>
  </si>
  <si>
    <r>
      <t>9903038_</t>
    </r>
    <r>
      <rPr>
        <sz val="11"/>
        <rFont val="宋体"/>
        <family val="0"/>
      </rPr>
      <t>专技岗位</t>
    </r>
  </si>
  <si>
    <r>
      <t>9903039_</t>
    </r>
    <r>
      <rPr>
        <sz val="11"/>
        <rFont val="宋体"/>
        <family val="0"/>
      </rPr>
      <t>专技岗位</t>
    </r>
  </si>
  <si>
    <r>
      <t>9903040_</t>
    </r>
    <r>
      <rPr>
        <sz val="11"/>
        <rFont val="宋体"/>
        <family val="0"/>
      </rPr>
      <t>专技岗位</t>
    </r>
  </si>
  <si>
    <r>
      <t>9903041_</t>
    </r>
    <r>
      <rPr>
        <sz val="11"/>
        <rFont val="宋体"/>
        <family val="0"/>
      </rPr>
      <t>专技岗位</t>
    </r>
  </si>
  <si>
    <r>
      <t>9903042_</t>
    </r>
    <r>
      <rPr>
        <sz val="11"/>
        <rFont val="宋体"/>
        <family val="0"/>
      </rPr>
      <t>管理岗位</t>
    </r>
  </si>
  <si>
    <r>
      <t>9903043_</t>
    </r>
    <r>
      <rPr>
        <sz val="11"/>
        <rFont val="宋体"/>
        <family val="0"/>
      </rPr>
      <t>管理岗位</t>
    </r>
  </si>
  <si>
    <r>
      <t>9903044_</t>
    </r>
    <r>
      <rPr>
        <sz val="11"/>
        <rFont val="宋体"/>
        <family val="0"/>
      </rPr>
      <t>管理岗位</t>
    </r>
  </si>
  <si>
    <r>
      <t>9903045_</t>
    </r>
    <r>
      <rPr>
        <sz val="11"/>
        <rFont val="宋体"/>
        <family val="0"/>
      </rPr>
      <t>管理岗位</t>
    </r>
  </si>
  <si>
    <r>
      <t>9903046_</t>
    </r>
    <r>
      <rPr>
        <sz val="11"/>
        <rFont val="宋体"/>
        <family val="0"/>
      </rPr>
      <t>管理岗位</t>
    </r>
  </si>
  <si>
    <r>
      <t>9903047_</t>
    </r>
    <r>
      <rPr>
        <sz val="11"/>
        <rFont val="宋体"/>
        <family val="0"/>
      </rPr>
      <t>管理岗位</t>
    </r>
  </si>
  <si>
    <r>
      <t>9903048_</t>
    </r>
    <r>
      <rPr>
        <sz val="11"/>
        <rFont val="宋体"/>
        <family val="0"/>
      </rPr>
      <t>管理岗位</t>
    </r>
  </si>
  <si>
    <r>
      <t>9903049_</t>
    </r>
    <r>
      <rPr>
        <sz val="11"/>
        <rFont val="宋体"/>
        <family val="0"/>
      </rPr>
      <t>专技岗位</t>
    </r>
  </si>
  <si>
    <r>
      <t>9903050_</t>
    </r>
    <r>
      <rPr>
        <sz val="11"/>
        <rFont val="宋体"/>
        <family val="0"/>
      </rPr>
      <t>专技岗位</t>
    </r>
  </si>
  <si>
    <r>
      <t>9903051_</t>
    </r>
    <r>
      <rPr>
        <sz val="11"/>
        <rFont val="宋体"/>
        <family val="0"/>
      </rPr>
      <t>专技岗位</t>
    </r>
  </si>
  <si>
    <r>
      <t>9903052_</t>
    </r>
    <r>
      <rPr>
        <sz val="11"/>
        <rFont val="宋体"/>
        <family val="0"/>
      </rPr>
      <t>管理岗位</t>
    </r>
  </si>
  <si>
    <r>
      <t>9903053_</t>
    </r>
    <r>
      <rPr>
        <sz val="11"/>
        <rFont val="宋体"/>
        <family val="0"/>
      </rPr>
      <t>管理岗位</t>
    </r>
  </si>
  <si>
    <r>
      <t>9903054_</t>
    </r>
    <r>
      <rPr>
        <sz val="11"/>
        <rFont val="宋体"/>
        <family val="0"/>
      </rPr>
      <t>管理岗位</t>
    </r>
  </si>
  <si>
    <r>
      <t>9903055_</t>
    </r>
    <r>
      <rPr>
        <sz val="11"/>
        <rFont val="宋体"/>
        <family val="0"/>
      </rPr>
      <t>管理岗位</t>
    </r>
  </si>
  <si>
    <r>
      <t>9903056_</t>
    </r>
    <r>
      <rPr>
        <sz val="11"/>
        <rFont val="宋体"/>
        <family val="0"/>
      </rPr>
      <t>管理岗位</t>
    </r>
  </si>
  <si>
    <r>
      <t>9903057_</t>
    </r>
    <r>
      <rPr>
        <sz val="11"/>
        <rFont val="宋体"/>
        <family val="0"/>
      </rPr>
      <t>管理岗位</t>
    </r>
  </si>
  <si>
    <r>
      <t>9903058_</t>
    </r>
    <r>
      <rPr>
        <sz val="11"/>
        <rFont val="宋体"/>
        <family val="0"/>
      </rPr>
      <t>管理岗位</t>
    </r>
  </si>
  <si>
    <r>
      <t>9903059_</t>
    </r>
    <r>
      <rPr>
        <sz val="11"/>
        <rFont val="宋体"/>
        <family val="0"/>
      </rPr>
      <t>管理岗位</t>
    </r>
  </si>
  <si>
    <r>
      <t>9903061_</t>
    </r>
    <r>
      <rPr>
        <sz val="11"/>
        <rFont val="宋体"/>
        <family val="0"/>
      </rPr>
      <t>专技岗位</t>
    </r>
  </si>
  <si>
    <r>
      <t>9903062_</t>
    </r>
    <r>
      <rPr>
        <sz val="11"/>
        <rFont val="宋体"/>
        <family val="0"/>
      </rPr>
      <t>专技岗位</t>
    </r>
  </si>
  <si>
    <r>
      <t>9903063_</t>
    </r>
    <r>
      <rPr>
        <sz val="11"/>
        <rFont val="宋体"/>
        <family val="0"/>
      </rPr>
      <t>专技岗位</t>
    </r>
  </si>
  <si>
    <r>
      <t>9903066_</t>
    </r>
    <r>
      <rPr>
        <sz val="11"/>
        <rFont val="宋体"/>
        <family val="0"/>
      </rPr>
      <t>专技岗位</t>
    </r>
  </si>
  <si>
    <r>
      <t>9903067_</t>
    </r>
    <r>
      <rPr>
        <sz val="11"/>
        <rFont val="宋体"/>
        <family val="0"/>
      </rPr>
      <t>专技岗位</t>
    </r>
  </si>
  <si>
    <r>
      <t>9903068_</t>
    </r>
    <r>
      <rPr>
        <sz val="11"/>
        <rFont val="宋体"/>
        <family val="0"/>
      </rPr>
      <t>专技岗位</t>
    </r>
  </si>
  <si>
    <r>
      <t>9903069_</t>
    </r>
    <r>
      <rPr>
        <sz val="11"/>
        <rFont val="宋体"/>
        <family val="0"/>
      </rPr>
      <t>专技岗位</t>
    </r>
  </si>
  <si>
    <r>
      <t>9903071_</t>
    </r>
    <r>
      <rPr>
        <sz val="11"/>
        <rFont val="宋体"/>
        <family val="0"/>
      </rPr>
      <t>专技岗位</t>
    </r>
  </si>
  <si>
    <r>
      <t>9903072_</t>
    </r>
    <r>
      <rPr>
        <sz val="11"/>
        <rFont val="宋体"/>
        <family val="0"/>
      </rPr>
      <t>专技岗位</t>
    </r>
  </si>
  <si>
    <r>
      <t>9903073_</t>
    </r>
    <r>
      <rPr>
        <sz val="11"/>
        <rFont val="宋体"/>
        <family val="0"/>
      </rPr>
      <t>专技岗位</t>
    </r>
  </si>
  <si>
    <r>
      <t>9903074_</t>
    </r>
    <r>
      <rPr>
        <sz val="11"/>
        <rFont val="宋体"/>
        <family val="0"/>
      </rPr>
      <t>专技岗位</t>
    </r>
  </si>
  <si>
    <r>
      <t>9903075_</t>
    </r>
    <r>
      <rPr>
        <sz val="11"/>
        <rFont val="宋体"/>
        <family val="0"/>
      </rPr>
      <t>专技岗位</t>
    </r>
  </si>
  <si>
    <r>
      <t>9903076_</t>
    </r>
    <r>
      <rPr>
        <sz val="11"/>
        <rFont val="宋体"/>
        <family val="0"/>
      </rPr>
      <t>专技岗位</t>
    </r>
  </si>
  <si>
    <r>
      <t>9903077_</t>
    </r>
    <r>
      <rPr>
        <sz val="11"/>
        <rFont val="宋体"/>
        <family val="0"/>
      </rPr>
      <t>管理岗位</t>
    </r>
  </si>
  <si>
    <r>
      <t>9903078_</t>
    </r>
    <r>
      <rPr>
        <sz val="11"/>
        <rFont val="宋体"/>
        <family val="0"/>
      </rPr>
      <t>管理岗位</t>
    </r>
  </si>
  <si>
    <r>
      <t>9903080_</t>
    </r>
    <r>
      <rPr>
        <sz val="11"/>
        <rFont val="宋体"/>
        <family val="0"/>
      </rPr>
      <t>管理岗位</t>
    </r>
  </si>
  <si>
    <r>
      <t>9903081_</t>
    </r>
    <r>
      <rPr>
        <sz val="11"/>
        <rFont val="宋体"/>
        <family val="0"/>
      </rPr>
      <t>管理岗位</t>
    </r>
  </si>
  <si>
    <r>
      <t>9903082_</t>
    </r>
    <r>
      <rPr>
        <sz val="11"/>
        <rFont val="宋体"/>
        <family val="0"/>
      </rPr>
      <t>管理岗位</t>
    </r>
  </si>
  <si>
    <r>
      <t>9903083_</t>
    </r>
    <r>
      <rPr>
        <sz val="11"/>
        <rFont val="宋体"/>
        <family val="0"/>
      </rPr>
      <t>管理岗位</t>
    </r>
  </si>
  <si>
    <r>
      <t>9903084_</t>
    </r>
    <r>
      <rPr>
        <sz val="11"/>
        <rFont val="宋体"/>
        <family val="0"/>
      </rPr>
      <t>专技岗位</t>
    </r>
  </si>
  <si>
    <r>
      <t>9903086_</t>
    </r>
    <r>
      <rPr>
        <sz val="11"/>
        <rFont val="宋体"/>
        <family val="0"/>
      </rPr>
      <t>专技岗位</t>
    </r>
  </si>
  <si>
    <r>
      <t>9903087_</t>
    </r>
    <r>
      <rPr>
        <sz val="11"/>
        <rFont val="宋体"/>
        <family val="0"/>
      </rPr>
      <t>专技岗位</t>
    </r>
  </si>
  <si>
    <r>
      <t>9903088_</t>
    </r>
    <r>
      <rPr>
        <sz val="11"/>
        <rFont val="宋体"/>
        <family val="0"/>
      </rPr>
      <t>管理岗位</t>
    </r>
  </si>
  <si>
    <r>
      <t>9903090_</t>
    </r>
    <r>
      <rPr>
        <sz val="11"/>
        <rFont val="宋体"/>
        <family val="0"/>
      </rPr>
      <t>专技岗位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</si>
</sst>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Times New Roman"/>
      <family val="1"/>
    </font>
    <font>
      <sz val="12"/>
      <name val="黑体"/>
      <family val="3"/>
    </font>
    <font>
      <sz val="16"/>
      <name val="黑体"/>
      <family val="3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4.25"/>
  <cols>
    <col min="1" max="1" width="20.25390625" style="1" customWidth="1"/>
    <col min="2" max="2" width="16.125" style="1" customWidth="1"/>
    <col min="3" max="3" width="16.75390625" style="1" customWidth="1"/>
    <col min="4" max="4" width="15.75390625" style="1" customWidth="1"/>
    <col min="5" max="5" width="16.625" style="1" customWidth="1"/>
    <col min="6" max="6" width="9.00390625" style="1" customWidth="1"/>
    <col min="7" max="7" width="16.125" style="1" customWidth="1"/>
    <col min="8" max="16384" width="9.00390625" style="1" customWidth="1"/>
  </cols>
  <sheetData>
    <row r="1" ht="18" customHeight="1">
      <c r="A1" s="2" t="s">
        <v>0</v>
      </c>
    </row>
    <row r="2" spans="1:5" ht="30" customHeight="1">
      <c r="A2" s="3" t="s">
        <v>1</v>
      </c>
      <c r="B2" s="4"/>
      <c r="C2" s="4"/>
      <c r="D2" s="4"/>
      <c r="E2" s="4"/>
    </row>
    <row r="3" spans="1:5" ht="22.5" customHeigh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</row>
    <row r="4" spans="1:7" ht="22.5" customHeight="1">
      <c r="A4" s="8" t="s">
        <v>7</v>
      </c>
      <c r="B4" s="8" t="str">
        <f>"20200300108"</f>
        <v>20200300108</v>
      </c>
      <c r="C4" s="9">
        <v>69</v>
      </c>
      <c r="D4" s="9">
        <v>75</v>
      </c>
      <c r="E4" s="9">
        <f aca="true" t="shared" si="0" ref="E4:E67">C4+D4</f>
        <v>144</v>
      </c>
      <c r="G4" s="10"/>
    </row>
    <row r="5" spans="1:7" ht="22.5" customHeight="1">
      <c r="A5" s="8" t="s">
        <v>7</v>
      </c>
      <c r="B5" s="8" t="str">
        <f>"20200300105"</f>
        <v>20200300105</v>
      </c>
      <c r="C5" s="9">
        <v>63.4</v>
      </c>
      <c r="D5" s="9">
        <v>73.5</v>
      </c>
      <c r="E5" s="9">
        <f t="shared" si="0"/>
        <v>136.9</v>
      </c>
      <c r="G5" s="10"/>
    </row>
    <row r="6" spans="1:7" ht="22.5" customHeight="1">
      <c r="A6" s="8" t="s">
        <v>7</v>
      </c>
      <c r="B6" s="8" t="str">
        <f>"20200300106"</f>
        <v>20200300106</v>
      </c>
      <c r="C6" s="9">
        <v>67.6</v>
      </c>
      <c r="D6" s="9">
        <v>69</v>
      </c>
      <c r="E6" s="9">
        <f t="shared" si="0"/>
        <v>136.6</v>
      </c>
      <c r="G6" s="10"/>
    </row>
    <row r="7" spans="1:7" ht="22.5" customHeight="1">
      <c r="A7" s="8" t="s">
        <v>8</v>
      </c>
      <c r="B7" s="8" t="str">
        <f>"20200300112"</f>
        <v>20200300112</v>
      </c>
      <c r="C7" s="9">
        <v>60.5</v>
      </c>
      <c r="D7" s="9">
        <v>74.5</v>
      </c>
      <c r="E7" s="9">
        <f t="shared" si="0"/>
        <v>135</v>
      </c>
      <c r="G7" s="10"/>
    </row>
    <row r="8" spans="1:7" ht="22.5" customHeight="1">
      <c r="A8" s="8" t="s">
        <v>8</v>
      </c>
      <c r="B8" s="8" t="str">
        <f>"20200300113"</f>
        <v>20200300113</v>
      </c>
      <c r="C8" s="9">
        <v>55.8</v>
      </c>
      <c r="D8" s="9">
        <v>70</v>
      </c>
      <c r="E8" s="9">
        <f t="shared" si="0"/>
        <v>125.8</v>
      </c>
      <c r="G8" s="10"/>
    </row>
    <row r="9" spans="1:7" ht="22.5" customHeight="1">
      <c r="A9" s="8" t="s">
        <v>8</v>
      </c>
      <c r="B9" s="8" t="str">
        <f>"20200300110"</f>
        <v>20200300110</v>
      </c>
      <c r="C9" s="9">
        <v>50.6</v>
      </c>
      <c r="D9" s="9">
        <v>74.5</v>
      </c>
      <c r="E9" s="9">
        <f t="shared" si="0"/>
        <v>125.1</v>
      </c>
      <c r="G9" s="10"/>
    </row>
    <row r="10" spans="1:7" ht="22.5" customHeight="1">
      <c r="A10" s="8" t="s">
        <v>9</v>
      </c>
      <c r="B10" s="8" t="str">
        <f>"20200300114"</f>
        <v>20200300114</v>
      </c>
      <c r="C10" s="9">
        <v>52.9</v>
      </c>
      <c r="D10" s="9">
        <v>74.5</v>
      </c>
      <c r="E10" s="9">
        <f t="shared" si="0"/>
        <v>127.4</v>
      </c>
      <c r="G10" s="10"/>
    </row>
    <row r="11" spans="1:7" ht="22.5" customHeight="1">
      <c r="A11" s="8" t="s">
        <v>9</v>
      </c>
      <c r="B11" s="8" t="str">
        <f>"20200300115"</f>
        <v>20200300115</v>
      </c>
      <c r="C11" s="9">
        <v>50.1</v>
      </c>
      <c r="D11" s="9">
        <v>71.5</v>
      </c>
      <c r="E11" s="9">
        <f t="shared" si="0"/>
        <v>121.6</v>
      </c>
      <c r="G11" s="10"/>
    </row>
    <row r="12" spans="1:7" ht="22.5" customHeight="1">
      <c r="A12" s="8" t="s">
        <v>10</v>
      </c>
      <c r="B12" s="8" t="str">
        <f>"20200300118"</f>
        <v>20200300118</v>
      </c>
      <c r="C12" s="9">
        <v>70.4</v>
      </c>
      <c r="D12" s="9">
        <v>70</v>
      </c>
      <c r="E12" s="9">
        <f t="shared" si="0"/>
        <v>140.4</v>
      </c>
      <c r="G12" s="10"/>
    </row>
    <row r="13" spans="1:7" ht="22.5" customHeight="1">
      <c r="A13" s="8" t="s">
        <v>10</v>
      </c>
      <c r="B13" s="8" t="str">
        <f>"20200300122"</f>
        <v>20200300122</v>
      </c>
      <c r="C13" s="9">
        <v>61.8</v>
      </c>
      <c r="D13" s="9">
        <v>75.5</v>
      </c>
      <c r="E13" s="9">
        <f t="shared" si="0"/>
        <v>137.3</v>
      </c>
      <c r="G13" s="10"/>
    </row>
    <row r="14" spans="1:7" ht="22.5" customHeight="1">
      <c r="A14" s="9" t="s">
        <v>10</v>
      </c>
      <c r="B14" s="9" t="str">
        <f>"20200300121"</f>
        <v>20200300121</v>
      </c>
      <c r="C14" s="9">
        <v>59.4</v>
      </c>
      <c r="D14" s="9">
        <v>72</v>
      </c>
      <c r="E14" s="9">
        <f t="shared" si="0"/>
        <v>131.4</v>
      </c>
      <c r="G14" s="11"/>
    </row>
    <row r="15" spans="1:7" ht="22.5" customHeight="1">
      <c r="A15" s="8" t="s">
        <v>11</v>
      </c>
      <c r="B15" s="8" t="str">
        <f>"20200300207"</f>
        <v>20200300207</v>
      </c>
      <c r="C15" s="9">
        <v>65.5</v>
      </c>
      <c r="D15" s="9">
        <v>71.5</v>
      </c>
      <c r="E15" s="9">
        <f t="shared" si="0"/>
        <v>137</v>
      </c>
      <c r="G15" s="10"/>
    </row>
    <row r="16" spans="1:7" ht="22.5" customHeight="1">
      <c r="A16" s="8" t="s">
        <v>11</v>
      </c>
      <c r="B16" s="8" t="str">
        <f>"20200300205"</f>
        <v>20200300205</v>
      </c>
      <c r="C16" s="9">
        <v>61.4</v>
      </c>
      <c r="D16" s="9">
        <v>73</v>
      </c>
      <c r="E16" s="9">
        <f t="shared" si="0"/>
        <v>134.4</v>
      </c>
      <c r="G16" s="10"/>
    </row>
    <row r="17" spans="1:7" ht="22.5" customHeight="1">
      <c r="A17" s="8" t="s">
        <v>11</v>
      </c>
      <c r="B17" s="8" t="str">
        <f>"20200300130"</f>
        <v>20200300130</v>
      </c>
      <c r="C17" s="9">
        <v>54.9</v>
      </c>
      <c r="D17" s="9">
        <v>76</v>
      </c>
      <c r="E17" s="9">
        <f t="shared" si="0"/>
        <v>130.9</v>
      </c>
      <c r="G17" s="10"/>
    </row>
    <row r="18" spans="1:7" ht="22.5" customHeight="1">
      <c r="A18" s="8" t="s">
        <v>12</v>
      </c>
      <c r="B18" s="8" t="str">
        <f>"20200300211"</f>
        <v>20200300211</v>
      </c>
      <c r="C18" s="9">
        <v>60.4</v>
      </c>
      <c r="D18" s="9">
        <v>74.5</v>
      </c>
      <c r="E18" s="9">
        <f t="shared" si="0"/>
        <v>134.9</v>
      </c>
      <c r="G18" s="10"/>
    </row>
    <row r="19" spans="1:7" ht="22.5" customHeight="1">
      <c r="A19" s="8" t="s">
        <v>12</v>
      </c>
      <c r="B19" s="8" t="str">
        <f>"20200300208"</f>
        <v>20200300208</v>
      </c>
      <c r="C19" s="9">
        <v>50.8</v>
      </c>
      <c r="D19" s="9">
        <v>70.5</v>
      </c>
      <c r="E19" s="9">
        <f t="shared" si="0"/>
        <v>121.3</v>
      </c>
      <c r="G19" s="10"/>
    </row>
    <row r="20" spans="1:7" ht="22.5" customHeight="1">
      <c r="A20" s="8" t="s">
        <v>13</v>
      </c>
      <c r="B20" s="8" t="str">
        <f>"20200300214"</f>
        <v>20200300214</v>
      </c>
      <c r="C20" s="9">
        <v>53.2</v>
      </c>
      <c r="D20" s="9">
        <v>71</v>
      </c>
      <c r="E20" s="9">
        <f t="shared" si="0"/>
        <v>124.2</v>
      </c>
      <c r="G20" s="10"/>
    </row>
    <row r="21" spans="1:7" ht="22.5" customHeight="1">
      <c r="A21" s="8" t="s">
        <v>13</v>
      </c>
      <c r="B21" s="8" t="str">
        <f>"20200300215"</f>
        <v>20200300215</v>
      </c>
      <c r="C21" s="9">
        <v>56.3</v>
      </c>
      <c r="D21" s="9">
        <v>67.5</v>
      </c>
      <c r="E21" s="9">
        <f t="shared" si="0"/>
        <v>123.8</v>
      </c>
      <c r="G21" s="10"/>
    </row>
    <row r="22" spans="1:7" ht="22.5" customHeight="1">
      <c r="A22" s="8" t="s">
        <v>14</v>
      </c>
      <c r="B22" s="8" t="str">
        <f>"20200300219"</f>
        <v>20200300219</v>
      </c>
      <c r="C22" s="9">
        <v>69.8</v>
      </c>
      <c r="D22" s="9">
        <v>73</v>
      </c>
      <c r="E22" s="9">
        <f t="shared" si="0"/>
        <v>142.8</v>
      </c>
      <c r="G22" s="10"/>
    </row>
    <row r="23" spans="1:7" ht="22.5" customHeight="1">
      <c r="A23" s="8" t="s">
        <v>14</v>
      </c>
      <c r="B23" s="8" t="str">
        <f>"20200300217"</f>
        <v>20200300217</v>
      </c>
      <c r="C23" s="9">
        <v>65.7</v>
      </c>
      <c r="D23" s="9">
        <v>69.5</v>
      </c>
      <c r="E23" s="9">
        <f t="shared" si="0"/>
        <v>135.2</v>
      </c>
      <c r="G23" s="10"/>
    </row>
    <row r="24" spans="1:7" ht="22.5" customHeight="1">
      <c r="A24" s="8" t="s">
        <v>14</v>
      </c>
      <c r="B24" s="8" t="str">
        <f>"20200300221"</f>
        <v>20200300221</v>
      </c>
      <c r="C24" s="9">
        <v>63.6</v>
      </c>
      <c r="D24" s="9">
        <v>70</v>
      </c>
      <c r="E24" s="9">
        <f t="shared" si="0"/>
        <v>133.6</v>
      </c>
      <c r="G24" s="10"/>
    </row>
    <row r="25" spans="1:7" ht="22.5" customHeight="1">
      <c r="A25" s="8" t="s">
        <v>15</v>
      </c>
      <c r="B25" s="8" t="str">
        <f>"20200300224"</f>
        <v>20200300224</v>
      </c>
      <c r="C25" s="9">
        <v>57.7</v>
      </c>
      <c r="D25" s="9">
        <v>71.5</v>
      </c>
      <c r="E25" s="9">
        <f t="shared" si="0"/>
        <v>129.2</v>
      </c>
      <c r="G25" s="10"/>
    </row>
    <row r="26" spans="1:7" ht="22.5" customHeight="1">
      <c r="A26" s="8" t="s">
        <v>15</v>
      </c>
      <c r="B26" s="8" t="str">
        <f>"20200300225"</f>
        <v>20200300225</v>
      </c>
      <c r="C26" s="9">
        <v>51.4</v>
      </c>
      <c r="D26" s="9">
        <v>75.5</v>
      </c>
      <c r="E26" s="9">
        <f t="shared" si="0"/>
        <v>126.9</v>
      </c>
      <c r="G26" s="10"/>
    </row>
    <row r="27" spans="1:7" ht="22.5" customHeight="1">
      <c r="A27" s="8" t="s">
        <v>16</v>
      </c>
      <c r="B27" s="8" t="str">
        <f>"20200300407"</f>
        <v>20200300407</v>
      </c>
      <c r="C27" s="9">
        <v>74.2</v>
      </c>
      <c r="D27" s="9">
        <v>70.5</v>
      </c>
      <c r="E27" s="9">
        <f t="shared" si="0"/>
        <v>144.7</v>
      </c>
      <c r="G27" s="10"/>
    </row>
    <row r="28" spans="1:7" ht="22.5" customHeight="1">
      <c r="A28" s="8" t="s">
        <v>16</v>
      </c>
      <c r="B28" s="8" t="str">
        <f>"20200300313"</f>
        <v>20200300313</v>
      </c>
      <c r="C28" s="9">
        <v>71.7</v>
      </c>
      <c r="D28" s="9">
        <v>71.5</v>
      </c>
      <c r="E28" s="9">
        <f t="shared" si="0"/>
        <v>143.2</v>
      </c>
      <c r="G28" s="10"/>
    </row>
    <row r="29" spans="1:7" ht="22.5" customHeight="1">
      <c r="A29" s="8" t="s">
        <v>16</v>
      </c>
      <c r="B29" s="8" t="str">
        <f>"20200300417"</f>
        <v>20200300417</v>
      </c>
      <c r="C29" s="9">
        <v>70.7</v>
      </c>
      <c r="D29" s="9">
        <v>71</v>
      </c>
      <c r="E29" s="9">
        <f t="shared" si="0"/>
        <v>141.7</v>
      </c>
      <c r="G29" s="10"/>
    </row>
    <row r="30" spans="1:7" ht="22.5" customHeight="1">
      <c r="A30" s="8" t="s">
        <v>17</v>
      </c>
      <c r="B30" s="8" t="str">
        <f>"20200300506"</f>
        <v>20200300506</v>
      </c>
      <c r="C30" s="9">
        <v>65.5</v>
      </c>
      <c r="D30" s="9">
        <v>71.5</v>
      </c>
      <c r="E30" s="9">
        <f t="shared" si="0"/>
        <v>137</v>
      </c>
      <c r="G30" s="10"/>
    </row>
    <row r="31" spans="1:7" ht="22.5" customHeight="1">
      <c r="A31" s="8" t="s">
        <v>17</v>
      </c>
      <c r="B31" s="8" t="str">
        <f>"20200300505"</f>
        <v>20200300505</v>
      </c>
      <c r="C31" s="9">
        <v>62.2</v>
      </c>
      <c r="D31" s="9">
        <v>72</v>
      </c>
      <c r="E31" s="9">
        <f t="shared" si="0"/>
        <v>134.2</v>
      </c>
      <c r="G31" s="10"/>
    </row>
    <row r="32" spans="1:7" ht="22.5" customHeight="1">
      <c r="A32" s="8" t="s">
        <v>17</v>
      </c>
      <c r="B32" s="8" t="str">
        <f>"20200300503"</f>
        <v>20200300503</v>
      </c>
      <c r="C32" s="9">
        <v>53.9</v>
      </c>
      <c r="D32" s="9">
        <v>73</v>
      </c>
      <c r="E32" s="9">
        <f t="shared" si="0"/>
        <v>126.9</v>
      </c>
      <c r="G32" s="10"/>
    </row>
    <row r="33" spans="1:7" ht="22.5" customHeight="1">
      <c r="A33" s="8" t="s">
        <v>17</v>
      </c>
      <c r="B33" s="8" t="str">
        <f>"20200300429"</f>
        <v>20200300429</v>
      </c>
      <c r="C33" s="9">
        <v>55.8</v>
      </c>
      <c r="D33" s="9">
        <v>71</v>
      </c>
      <c r="E33" s="9">
        <f t="shared" si="0"/>
        <v>126.8</v>
      </c>
      <c r="G33" s="10"/>
    </row>
    <row r="34" spans="1:7" ht="22.5" customHeight="1">
      <c r="A34" s="8" t="s">
        <v>17</v>
      </c>
      <c r="B34" s="8" t="str">
        <f>"20200300428"</f>
        <v>20200300428</v>
      </c>
      <c r="C34" s="9">
        <v>43.3</v>
      </c>
      <c r="D34" s="9">
        <v>77</v>
      </c>
      <c r="E34" s="9">
        <f t="shared" si="0"/>
        <v>120.3</v>
      </c>
      <c r="G34" s="10"/>
    </row>
    <row r="35" spans="1:7" ht="22.5" customHeight="1">
      <c r="A35" s="9" t="s">
        <v>17</v>
      </c>
      <c r="B35" s="9" t="str">
        <f>"20200300502"</f>
        <v>20200300502</v>
      </c>
      <c r="C35" s="9">
        <v>43</v>
      </c>
      <c r="D35" s="9">
        <v>69</v>
      </c>
      <c r="E35" s="9">
        <f t="shared" si="0"/>
        <v>112</v>
      </c>
      <c r="G35" s="11"/>
    </row>
    <row r="36" spans="1:7" ht="22.5" customHeight="1">
      <c r="A36" s="8" t="s">
        <v>18</v>
      </c>
      <c r="B36" s="8" t="str">
        <f>"20200300510"</f>
        <v>20200300510</v>
      </c>
      <c r="C36" s="9">
        <v>64.8</v>
      </c>
      <c r="D36" s="9">
        <v>74.5</v>
      </c>
      <c r="E36" s="9">
        <f t="shared" si="0"/>
        <v>139.3</v>
      </c>
      <c r="G36" s="10"/>
    </row>
    <row r="37" spans="1:7" ht="22.5" customHeight="1">
      <c r="A37" s="8" t="s">
        <v>18</v>
      </c>
      <c r="B37" s="8" t="str">
        <f>"20200300507"</f>
        <v>20200300507</v>
      </c>
      <c r="C37" s="9">
        <v>60.5</v>
      </c>
      <c r="D37" s="9">
        <v>73</v>
      </c>
      <c r="E37" s="9">
        <f t="shared" si="0"/>
        <v>133.5</v>
      </c>
      <c r="G37" s="10"/>
    </row>
    <row r="38" spans="1:7" ht="22.5" customHeight="1">
      <c r="A38" s="8" t="s">
        <v>18</v>
      </c>
      <c r="B38" s="8" t="str">
        <f>"20200300508"</f>
        <v>20200300508</v>
      </c>
      <c r="C38" s="9">
        <v>61.3</v>
      </c>
      <c r="D38" s="9">
        <v>71</v>
      </c>
      <c r="E38" s="9">
        <f t="shared" si="0"/>
        <v>132.3</v>
      </c>
      <c r="G38" s="10"/>
    </row>
    <row r="39" spans="1:7" ht="22.5" customHeight="1">
      <c r="A39" s="8" t="s">
        <v>18</v>
      </c>
      <c r="B39" s="8" t="str">
        <f>"20200300512"</f>
        <v>20200300512</v>
      </c>
      <c r="C39" s="9">
        <v>56.8</v>
      </c>
      <c r="D39" s="9">
        <v>75</v>
      </c>
      <c r="E39" s="9">
        <f t="shared" si="0"/>
        <v>131.8</v>
      </c>
      <c r="G39" s="10"/>
    </row>
    <row r="40" spans="1:7" ht="22.5" customHeight="1">
      <c r="A40" s="8" t="s">
        <v>19</v>
      </c>
      <c r="B40" s="8" t="str">
        <f>"20200300514"</f>
        <v>20200300514</v>
      </c>
      <c r="C40" s="9">
        <v>61.4</v>
      </c>
      <c r="D40" s="9">
        <v>67.5</v>
      </c>
      <c r="E40" s="9">
        <f t="shared" si="0"/>
        <v>128.9</v>
      </c>
      <c r="G40" s="10"/>
    </row>
    <row r="41" spans="1:7" ht="22.5" customHeight="1">
      <c r="A41" s="8" t="s">
        <v>19</v>
      </c>
      <c r="B41" s="8" t="str">
        <f>"20200300513"</f>
        <v>20200300513</v>
      </c>
      <c r="C41" s="9">
        <v>49.7</v>
      </c>
      <c r="D41" s="9">
        <v>75</v>
      </c>
      <c r="E41" s="9">
        <f t="shared" si="0"/>
        <v>124.7</v>
      </c>
      <c r="G41" s="10"/>
    </row>
    <row r="42" spans="1:7" ht="22.5" customHeight="1">
      <c r="A42" s="8" t="s">
        <v>20</v>
      </c>
      <c r="B42" s="8" t="str">
        <f>"20200300519"</f>
        <v>20200300519</v>
      </c>
      <c r="C42" s="9">
        <v>78.5</v>
      </c>
      <c r="D42" s="9">
        <v>74</v>
      </c>
      <c r="E42" s="9">
        <f t="shared" si="0"/>
        <v>152.5</v>
      </c>
      <c r="G42" s="10"/>
    </row>
    <row r="43" spans="1:7" ht="22.5" customHeight="1">
      <c r="A43" s="8" t="s">
        <v>20</v>
      </c>
      <c r="B43" s="8" t="str">
        <f>"20200300524"</f>
        <v>20200300524</v>
      </c>
      <c r="C43" s="9">
        <v>71.5</v>
      </c>
      <c r="D43" s="9">
        <v>79</v>
      </c>
      <c r="E43" s="9">
        <f t="shared" si="0"/>
        <v>150.5</v>
      </c>
      <c r="G43" s="10"/>
    </row>
    <row r="44" spans="1:7" ht="22.5" customHeight="1">
      <c r="A44" s="8" t="s">
        <v>20</v>
      </c>
      <c r="B44" s="8" t="str">
        <f>"20200300517"</f>
        <v>20200300517</v>
      </c>
      <c r="C44" s="9">
        <v>69</v>
      </c>
      <c r="D44" s="9">
        <v>71</v>
      </c>
      <c r="E44" s="9">
        <f t="shared" si="0"/>
        <v>140</v>
      </c>
      <c r="G44" s="10"/>
    </row>
    <row r="45" spans="1:7" ht="22.5" customHeight="1">
      <c r="A45" s="8" t="s">
        <v>20</v>
      </c>
      <c r="B45" s="8" t="str">
        <f>"20200300523"</f>
        <v>20200300523</v>
      </c>
      <c r="C45" s="9">
        <v>64.8</v>
      </c>
      <c r="D45" s="9">
        <v>74.5</v>
      </c>
      <c r="E45" s="9">
        <f t="shared" si="0"/>
        <v>139.3</v>
      </c>
      <c r="G45" s="10"/>
    </row>
    <row r="46" spans="1:7" ht="22.5" customHeight="1">
      <c r="A46" s="8" t="s">
        <v>20</v>
      </c>
      <c r="B46" s="8" t="str">
        <f>"20200300520"</f>
        <v>20200300520</v>
      </c>
      <c r="C46" s="9">
        <v>65.5</v>
      </c>
      <c r="D46" s="9">
        <v>71.5</v>
      </c>
      <c r="E46" s="9">
        <f t="shared" si="0"/>
        <v>137</v>
      </c>
      <c r="G46" s="10"/>
    </row>
    <row r="47" spans="1:7" ht="22.5" customHeight="1">
      <c r="A47" s="9" t="s">
        <v>20</v>
      </c>
      <c r="B47" s="9" t="str">
        <f>"20200300518"</f>
        <v>20200300518</v>
      </c>
      <c r="C47" s="9">
        <v>58.4</v>
      </c>
      <c r="D47" s="9">
        <v>70.5</v>
      </c>
      <c r="E47" s="9">
        <f t="shared" si="0"/>
        <v>128.9</v>
      </c>
      <c r="G47" s="11"/>
    </row>
    <row r="48" spans="1:7" ht="22.5" customHeight="1">
      <c r="A48" s="8" t="s">
        <v>21</v>
      </c>
      <c r="B48" s="8" t="str">
        <f>"20200300527"</f>
        <v>20200300527</v>
      </c>
      <c r="C48" s="9">
        <v>71.7</v>
      </c>
      <c r="D48" s="9">
        <v>73</v>
      </c>
      <c r="E48" s="9">
        <f t="shared" si="0"/>
        <v>144.7</v>
      </c>
      <c r="G48" s="10"/>
    </row>
    <row r="49" spans="1:7" ht="22.5" customHeight="1">
      <c r="A49" s="8" t="s">
        <v>21</v>
      </c>
      <c r="B49" s="8" t="str">
        <f>"20200300529"</f>
        <v>20200300529</v>
      </c>
      <c r="C49" s="9">
        <v>50.4</v>
      </c>
      <c r="D49" s="9">
        <v>70</v>
      </c>
      <c r="E49" s="9">
        <f t="shared" si="0"/>
        <v>120.4</v>
      </c>
      <c r="G49" s="10"/>
    </row>
    <row r="50" spans="1:7" ht="22.5" customHeight="1">
      <c r="A50" s="8" t="s">
        <v>21</v>
      </c>
      <c r="B50" s="8" t="str">
        <f>"20200300528"</f>
        <v>20200300528</v>
      </c>
      <c r="C50" s="9">
        <v>49.6</v>
      </c>
      <c r="D50" s="9">
        <v>70.5</v>
      </c>
      <c r="E50" s="9">
        <f t="shared" si="0"/>
        <v>120.1</v>
      </c>
      <c r="G50" s="10"/>
    </row>
    <row r="51" spans="1:7" ht="22.5" customHeight="1">
      <c r="A51" s="8" t="s">
        <v>22</v>
      </c>
      <c r="B51" s="8" t="str">
        <f>"20200300608"</f>
        <v>20200300608</v>
      </c>
      <c r="C51" s="9">
        <v>63.4</v>
      </c>
      <c r="D51" s="9">
        <v>73.5</v>
      </c>
      <c r="E51" s="9">
        <f t="shared" si="0"/>
        <v>136.9</v>
      </c>
      <c r="G51" s="10"/>
    </row>
    <row r="52" spans="1:7" ht="22.5" customHeight="1">
      <c r="A52" s="8" t="s">
        <v>22</v>
      </c>
      <c r="B52" s="8" t="str">
        <f>"20200300614"</f>
        <v>20200300614</v>
      </c>
      <c r="C52" s="9">
        <v>64.2</v>
      </c>
      <c r="D52" s="9">
        <v>72.5</v>
      </c>
      <c r="E52" s="9">
        <f t="shared" si="0"/>
        <v>136.7</v>
      </c>
      <c r="G52" s="10"/>
    </row>
    <row r="53" spans="1:7" ht="22.5" customHeight="1">
      <c r="A53" s="8" t="s">
        <v>22</v>
      </c>
      <c r="B53" s="8" t="str">
        <f>"20200300607"</f>
        <v>20200300607</v>
      </c>
      <c r="C53" s="9">
        <v>60</v>
      </c>
      <c r="D53" s="9">
        <v>70</v>
      </c>
      <c r="E53" s="9">
        <f t="shared" si="0"/>
        <v>130</v>
      </c>
      <c r="G53" s="10"/>
    </row>
    <row r="54" spans="1:7" ht="22.5" customHeight="1">
      <c r="A54" s="8" t="s">
        <v>22</v>
      </c>
      <c r="B54" s="8" t="str">
        <f>"20200300609"</f>
        <v>20200300609</v>
      </c>
      <c r="C54" s="9">
        <v>55</v>
      </c>
      <c r="D54" s="9">
        <v>73</v>
      </c>
      <c r="E54" s="9">
        <f t="shared" si="0"/>
        <v>128</v>
      </c>
      <c r="G54" s="10"/>
    </row>
    <row r="55" spans="1:7" ht="22.5" customHeight="1">
      <c r="A55" s="8" t="s">
        <v>22</v>
      </c>
      <c r="B55" s="8" t="str">
        <f>"20200300606"</f>
        <v>20200300606</v>
      </c>
      <c r="C55" s="9">
        <v>44.3</v>
      </c>
      <c r="D55" s="9">
        <v>78.5</v>
      </c>
      <c r="E55" s="9">
        <f t="shared" si="0"/>
        <v>122.8</v>
      </c>
      <c r="G55" s="10"/>
    </row>
    <row r="56" spans="1:7" ht="22.5" customHeight="1">
      <c r="A56" s="8" t="s">
        <v>22</v>
      </c>
      <c r="B56" s="8" t="str">
        <f>"20200300612"</f>
        <v>20200300612</v>
      </c>
      <c r="C56" s="9">
        <v>50.3</v>
      </c>
      <c r="D56" s="9">
        <v>71.5</v>
      </c>
      <c r="E56" s="9">
        <f t="shared" si="0"/>
        <v>121.8</v>
      </c>
      <c r="G56" s="10"/>
    </row>
    <row r="57" spans="1:7" ht="22.5" customHeight="1">
      <c r="A57" s="8" t="s">
        <v>22</v>
      </c>
      <c r="B57" s="8" t="str">
        <f>"20200300601"</f>
        <v>20200300601</v>
      </c>
      <c r="C57" s="9">
        <v>51.6</v>
      </c>
      <c r="D57" s="9">
        <v>68</v>
      </c>
      <c r="E57" s="9">
        <f t="shared" si="0"/>
        <v>119.6</v>
      </c>
      <c r="G57" s="10"/>
    </row>
    <row r="58" spans="1:7" ht="22.5" customHeight="1">
      <c r="A58" s="8" t="s">
        <v>22</v>
      </c>
      <c r="B58" s="8" t="str">
        <f>"20200300613"</f>
        <v>20200300613</v>
      </c>
      <c r="C58" s="9">
        <v>49.2</v>
      </c>
      <c r="D58" s="9">
        <v>68</v>
      </c>
      <c r="E58" s="9">
        <f t="shared" si="0"/>
        <v>117.2</v>
      </c>
      <c r="G58" s="10"/>
    </row>
    <row r="59" spans="1:7" ht="22.5" customHeight="1">
      <c r="A59" s="8" t="s">
        <v>22</v>
      </c>
      <c r="B59" s="8" t="str">
        <f>"20200300602"</f>
        <v>20200300602</v>
      </c>
      <c r="C59" s="9">
        <v>42.4</v>
      </c>
      <c r="D59" s="9">
        <v>74.5</v>
      </c>
      <c r="E59" s="9">
        <f t="shared" si="0"/>
        <v>116.9</v>
      </c>
      <c r="G59" s="10"/>
    </row>
    <row r="60" spans="1:7" ht="22.5" customHeight="1">
      <c r="A60" s="8" t="s">
        <v>23</v>
      </c>
      <c r="B60" s="8" t="str">
        <f>"20200300626"</f>
        <v>20200300626</v>
      </c>
      <c r="C60" s="9">
        <v>71.3</v>
      </c>
      <c r="D60" s="9">
        <v>74</v>
      </c>
      <c r="E60" s="9">
        <f t="shared" si="0"/>
        <v>145.3</v>
      </c>
      <c r="G60" s="10"/>
    </row>
    <row r="61" spans="1:7" ht="22.5" customHeight="1">
      <c r="A61" s="8" t="s">
        <v>23</v>
      </c>
      <c r="B61" s="8" t="str">
        <f>"20200300625"</f>
        <v>20200300625</v>
      </c>
      <c r="C61" s="9">
        <v>64.3</v>
      </c>
      <c r="D61" s="9">
        <v>75.5</v>
      </c>
      <c r="E61" s="9">
        <f t="shared" si="0"/>
        <v>139.8</v>
      </c>
      <c r="G61" s="10"/>
    </row>
    <row r="62" spans="1:7" ht="22.5" customHeight="1">
      <c r="A62" s="8" t="s">
        <v>23</v>
      </c>
      <c r="B62" s="8" t="str">
        <f>"20200300629"</f>
        <v>20200300629</v>
      </c>
      <c r="C62" s="9">
        <v>65.1</v>
      </c>
      <c r="D62" s="9">
        <v>73.5</v>
      </c>
      <c r="E62" s="9">
        <f t="shared" si="0"/>
        <v>138.6</v>
      </c>
      <c r="G62" s="10"/>
    </row>
    <row r="63" spans="1:7" ht="22.5" customHeight="1">
      <c r="A63" s="8" t="s">
        <v>23</v>
      </c>
      <c r="B63" s="8" t="str">
        <f>"20200300619"</f>
        <v>20200300619</v>
      </c>
      <c r="C63" s="9">
        <v>64.8</v>
      </c>
      <c r="D63" s="9">
        <v>72.5</v>
      </c>
      <c r="E63" s="9">
        <f t="shared" si="0"/>
        <v>137.3</v>
      </c>
      <c r="G63" s="10"/>
    </row>
    <row r="64" spans="1:7" ht="22.5" customHeight="1">
      <c r="A64" s="8" t="s">
        <v>23</v>
      </c>
      <c r="B64" s="8" t="str">
        <f>"20200300623"</f>
        <v>20200300623</v>
      </c>
      <c r="C64" s="9">
        <v>63.4</v>
      </c>
      <c r="D64" s="9">
        <v>72</v>
      </c>
      <c r="E64" s="9">
        <f t="shared" si="0"/>
        <v>135.4</v>
      </c>
      <c r="G64" s="10"/>
    </row>
    <row r="65" spans="1:7" ht="22.5" customHeight="1">
      <c r="A65" s="8" t="s">
        <v>23</v>
      </c>
      <c r="B65" s="8" t="str">
        <f>"20200300618"</f>
        <v>20200300618</v>
      </c>
      <c r="C65" s="9">
        <v>59.1</v>
      </c>
      <c r="D65" s="9">
        <v>75.5</v>
      </c>
      <c r="E65" s="9">
        <f t="shared" si="0"/>
        <v>134.6</v>
      </c>
      <c r="G65" s="10"/>
    </row>
    <row r="66" spans="1:7" ht="22.5" customHeight="1">
      <c r="A66" s="8" t="s">
        <v>23</v>
      </c>
      <c r="B66" s="8" t="str">
        <f>"20200300615"</f>
        <v>20200300615</v>
      </c>
      <c r="C66" s="9">
        <v>59.7</v>
      </c>
      <c r="D66" s="9">
        <v>71</v>
      </c>
      <c r="E66" s="9">
        <f t="shared" si="0"/>
        <v>130.7</v>
      </c>
      <c r="G66" s="10"/>
    </row>
    <row r="67" spans="1:7" ht="22.5" customHeight="1">
      <c r="A67" s="8" t="s">
        <v>23</v>
      </c>
      <c r="B67" s="8" t="str">
        <f>"20200300617"</f>
        <v>20200300617</v>
      </c>
      <c r="C67" s="9">
        <v>50.6</v>
      </c>
      <c r="D67" s="9">
        <v>74</v>
      </c>
      <c r="E67" s="9">
        <f t="shared" si="0"/>
        <v>124.6</v>
      </c>
      <c r="G67" s="10"/>
    </row>
    <row r="68" spans="1:7" ht="22.5" customHeight="1">
      <c r="A68" s="8" t="s">
        <v>23</v>
      </c>
      <c r="B68" s="8" t="str">
        <f>"20200300621"</f>
        <v>20200300621</v>
      </c>
      <c r="C68" s="9">
        <v>50.9</v>
      </c>
      <c r="D68" s="9">
        <v>72.5</v>
      </c>
      <c r="E68" s="9">
        <f>C68+D68</f>
        <v>123.4</v>
      </c>
      <c r="G68" s="10"/>
    </row>
    <row r="69" spans="1:7" ht="22.5" customHeight="1">
      <c r="A69" s="8" t="s">
        <v>24</v>
      </c>
      <c r="B69" s="8" t="str">
        <f>"20200300826"</f>
        <v>20200300826</v>
      </c>
      <c r="C69" s="9">
        <v>81.1</v>
      </c>
      <c r="D69" s="9">
        <v>72</v>
      </c>
      <c r="E69" s="9">
        <f aca="true" t="shared" si="1" ref="E69:E107">C69+D69</f>
        <v>153.1</v>
      </c>
      <c r="G69" s="10"/>
    </row>
    <row r="70" spans="1:7" ht="22.5" customHeight="1">
      <c r="A70" s="8" t="s">
        <v>24</v>
      </c>
      <c r="B70" s="8" t="str">
        <f>"20200300918"</f>
        <v>20200300918</v>
      </c>
      <c r="C70" s="9">
        <v>71.7</v>
      </c>
      <c r="D70" s="9">
        <v>70</v>
      </c>
      <c r="E70" s="9">
        <f t="shared" si="1"/>
        <v>141.7</v>
      </c>
      <c r="G70" s="10"/>
    </row>
    <row r="71" spans="1:7" ht="22.5" customHeight="1">
      <c r="A71" s="8" t="s">
        <v>24</v>
      </c>
      <c r="B71" s="8" t="str">
        <f>"20200300728"</f>
        <v>20200300728</v>
      </c>
      <c r="C71" s="9">
        <v>74.2</v>
      </c>
      <c r="D71" s="9">
        <v>66.5</v>
      </c>
      <c r="E71" s="9">
        <f t="shared" si="1"/>
        <v>140.7</v>
      </c>
      <c r="G71" s="10"/>
    </row>
    <row r="72" spans="1:7" ht="22.5" customHeight="1">
      <c r="A72" s="8" t="s">
        <v>24</v>
      </c>
      <c r="B72" s="8" t="str">
        <f>"20200300927"</f>
        <v>20200300927</v>
      </c>
      <c r="C72" s="9">
        <v>65.4</v>
      </c>
      <c r="D72" s="9">
        <v>72.5</v>
      </c>
      <c r="E72" s="9">
        <f t="shared" si="1"/>
        <v>137.9</v>
      </c>
      <c r="G72" s="10"/>
    </row>
    <row r="73" spans="1:7" ht="22.5" customHeight="1">
      <c r="A73" s="8" t="s">
        <v>24</v>
      </c>
      <c r="B73" s="8" t="str">
        <f>"20200300730"</f>
        <v>20200300730</v>
      </c>
      <c r="C73" s="9">
        <v>60</v>
      </c>
      <c r="D73" s="9">
        <v>76.5</v>
      </c>
      <c r="E73" s="9">
        <f t="shared" si="1"/>
        <v>136.5</v>
      </c>
      <c r="G73" s="10"/>
    </row>
    <row r="74" spans="1:7" ht="22.5" customHeight="1">
      <c r="A74" s="8" t="s">
        <v>24</v>
      </c>
      <c r="B74" s="8" t="str">
        <f>"20200300929"</f>
        <v>20200300929</v>
      </c>
      <c r="C74" s="9">
        <v>63</v>
      </c>
      <c r="D74" s="9">
        <v>73</v>
      </c>
      <c r="E74" s="9">
        <f t="shared" si="1"/>
        <v>136</v>
      </c>
      <c r="G74" s="10"/>
    </row>
    <row r="75" spans="1:7" ht="22.5" customHeight="1">
      <c r="A75" s="8" t="s">
        <v>24</v>
      </c>
      <c r="B75" s="8" t="str">
        <f>"20200300925"</f>
        <v>20200300925</v>
      </c>
      <c r="C75" s="9">
        <v>62.2</v>
      </c>
      <c r="D75" s="9">
        <v>72.5</v>
      </c>
      <c r="E75" s="9">
        <f t="shared" si="1"/>
        <v>134.7</v>
      </c>
      <c r="G75" s="10"/>
    </row>
    <row r="76" spans="1:7" ht="22.5" customHeight="1">
      <c r="A76" s="8" t="s">
        <v>24</v>
      </c>
      <c r="B76" s="8" t="str">
        <f>"20200300817"</f>
        <v>20200300817</v>
      </c>
      <c r="C76" s="9">
        <v>65.4</v>
      </c>
      <c r="D76" s="9">
        <v>69</v>
      </c>
      <c r="E76" s="9">
        <f t="shared" si="1"/>
        <v>134.4</v>
      </c>
      <c r="G76" s="10"/>
    </row>
    <row r="77" spans="1:7" ht="22.5" customHeight="1">
      <c r="A77" s="8" t="s">
        <v>24</v>
      </c>
      <c r="B77" s="8" t="str">
        <f>"20200301005"</f>
        <v>20200301005</v>
      </c>
      <c r="C77" s="9">
        <v>65.1</v>
      </c>
      <c r="D77" s="9">
        <v>69</v>
      </c>
      <c r="E77" s="9">
        <f t="shared" si="1"/>
        <v>134.1</v>
      </c>
      <c r="G77" s="10"/>
    </row>
    <row r="78" spans="1:7" ht="22.5" customHeight="1">
      <c r="A78" s="8" t="s">
        <v>24</v>
      </c>
      <c r="B78" s="8" t="str">
        <f>"20200301016"</f>
        <v>20200301016</v>
      </c>
      <c r="C78" s="9">
        <v>63.1</v>
      </c>
      <c r="D78" s="9">
        <v>71</v>
      </c>
      <c r="E78" s="9">
        <f t="shared" si="1"/>
        <v>134.1</v>
      </c>
      <c r="G78" s="10"/>
    </row>
    <row r="79" spans="1:7" ht="22.5" customHeight="1">
      <c r="A79" s="8" t="s">
        <v>24</v>
      </c>
      <c r="B79" s="8" t="str">
        <f>"20200300906"</f>
        <v>20200300906</v>
      </c>
      <c r="C79" s="9">
        <v>58</v>
      </c>
      <c r="D79" s="9">
        <v>76</v>
      </c>
      <c r="E79" s="9">
        <f t="shared" si="1"/>
        <v>134</v>
      </c>
      <c r="G79" s="10"/>
    </row>
    <row r="80" spans="1:7" ht="22.5" customHeight="1">
      <c r="A80" s="8" t="s">
        <v>24</v>
      </c>
      <c r="B80" s="8" t="str">
        <f>"20200300710"</f>
        <v>20200300710</v>
      </c>
      <c r="C80" s="9">
        <v>62.3</v>
      </c>
      <c r="D80" s="9">
        <v>71</v>
      </c>
      <c r="E80" s="9">
        <f t="shared" si="1"/>
        <v>133.3</v>
      </c>
      <c r="G80" s="10"/>
    </row>
    <row r="81" spans="1:7" ht="22.5" customHeight="1">
      <c r="A81" s="8" t="s">
        <v>25</v>
      </c>
      <c r="B81" s="8" t="str">
        <f>"20200301122"</f>
        <v>20200301122</v>
      </c>
      <c r="C81" s="9">
        <v>44.8</v>
      </c>
      <c r="D81" s="9">
        <v>74.5</v>
      </c>
      <c r="E81" s="9">
        <f t="shared" si="1"/>
        <v>119.3</v>
      </c>
      <c r="G81" s="10"/>
    </row>
    <row r="82" spans="1:7" ht="22.5" customHeight="1">
      <c r="A82" s="8" t="s">
        <v>26</v>
      </c>
      <c r="B82" s="8" t="str">
        <f>"20200301125"</f>
        <v>20200301125</v>
      </c>
      <c r="C82" s="9">
        <v>69.7</v>
      </c>
      <c r="D82" s="9">
        <v>68.5</v>
      </c>
      <c r="E82" s="9">
        <f t="shared" si="1"/>
        <v>138.2</v>
      </c>
      <c r="G82" s="10"/>
    </row>
    <row r="83" spans="1:7" ht="22.5" customHeight="1">
      <c r="A83" s="8" t="s">
        <v>27</v>
      </c>
      <c r="B83" s="8" t="str">
        <f>"20200301204"</f>
        <v>20200301204</v>
      </c>
      <c r="C83" s="9">
        <v>65.1</v>
      </c>
      <c r="D83" s="9">
        <v>71.5</v>
      </c>
      <c r="E83" s="9">
        <f t="shared" si="1"/>
        <v>136.6</v>
      </c>
      <c r="G83" s="10"/>
    </row>
    <row r="84" spans="1:7" ht="22.5" customHeight="1">
      <c r="A84" s="8" t="s">
        <v>27</v>
      </c>
      <c r="B84" s="8" t="str">
        <f>"20200301206"</f>
        <v>20200301206</v>
      </c>
      <c r="C84" s="9">
        <v>60.2</v>
      </c>
      <c r="D84" s="9">
        <v>72</v>
      </c>
      <c r="E84" s="9">
        <f t="shared" si="1"/>
        <v>132.2</v>
      </c>
      <c r="G84" s="10"/>
    </row>
    <row r="85" spans="1:7" ht="22.5" customHeight="1">
      <c r="A85" s="8" t="s">
        <v>27</v>
      </c>
      <c r="B85" s="8" t="str">
        <f>"20200301201"</f>
        <v>20200301201</v>
      </c>
      <c r="C85" s="9">
        <v>57.8</v>
      </c>
      <c r="D85" s="9">
        <v>73</v>
      </c>
      <c r="E85" s="9">
        <f t="shared" si="1"/>
        <v>130.8</v>
      </c>
      <c r="G85" s="10"/>
    </row>
    <row r="86" spans="1:7" ht="22.5" customHeight="1">
      <c r="A86" s="8" t="s">
        <v>27</v>
      </c>
      <c r="B86" s="8" t="str">
        <f>"20200301210"</f>
        <v>20200301210</v>
      </c>
      <c r="C86" s="9">
        <v>63.3</v>
      </c>
      <c r="D86" s="9">
        <v>65</v>
      </c>
      <c r="E86" s="9">
        <f t="shared" si="1"/>
        <v>128.3</v>
      </c>
      <c r="G86" s="10"/>
    </row>
    <row r="87" spans="1:7" ht="22.5" customHeight="1">
      <c r="A87" s="8" t="s">
        <v>27</v>
      </c>
      <c r="B87" s="8" t="str">
        <f>"20200301128"</f>
        <v>20200301128</v>
      </c>
      <c r="C87" s="9">
        <v>51.7</v>
      </c>
      <c r="D87" s="9">
        <v>67.5</v>
      </c>
      <c r="E87" s="9">
        <f t="shared" si="1"/>
        <v>119.2</v>
      </c>
      <c r="G87" s="10"/>
    </row>
    <row r="88" spans="1:7" ht="22.5" customHeight="1">
      <c r="A88" s="9" t="s">
        <v>27</v>
      </c>
      <c r="B88" s="9" t="str">
        <f>"20200301209"</f>
        <v>20200301209</v>
      </c>
      <c r="C88" s="9">
        <v>41.4</v>
      </c>
      <c r="D88" s="9">
        <v>66.5</v>
      </c>
      <c r="E88" s="9">
        <f t="shared" si="1"/>
        <v>107.9</v>
      </c>
      <c r="G88" s="11"/>
    </row>
    <row r="89" spans="1:7" ht="22.5" customHeight="1">
      <c r="A89" s="8" t="s">
        <v>28</v>
      </c>
      <c r="B89" s="8" t="str">
        <f>"20200301218"</f>
        <v>20200301218</v>
      </c>
      <c r="C89" s="9">
        <v>63.7</v>
      </c>
      <c r="D89" s="9">
        <v>71</v>
      </c>
      <c r="E89" s="9">
        <f t="shared" si="1"/>
        <v>134.7</v>
      </c>
      <c r="G89" s="10"/>
    </row>
    <row r="90" spans="1:7" ht="22.5" customHeight="1">
      <c r="A90" s="8" t="s">
        <v>28</v>
      </c>
      <c r="B90" s="8" t="str">
        <f>"20200301212"</f>
        <v>20200301212</v>
      </c>
      <c r="C90" s="9">
        <v>61.7</v>
      </c>
      <c r="D90" s="9">
        <v>70</v>
      </c>
      <c r="E90" s="9">
        <f t="shared" si="1"/>
        <v>131.7</v>
      </c>
      <c r="G90" s="10"/>
    </row>
    <row r="91" spans="1:7" ht="22.5" customHeight="1">
      <c r="A91" s="8" t="s">
        <v>28</v>
      </c>
      <c r="B91" s="8" t="str">
        <f>"20200301214"</f>
        <v>20200301214</v>
      </c>
      <c r="C91" s="9">
        <v>51.3</v>
      </c>
      <c r="D91" s="9">
        <v>70.5</v>
      </c>
      <c r="E91" s="9">
        <f t="shared" si="1"/>
        <v>121.8</v>
      </c>
      <c r="G91" s="10"/>
    </row>
    <row r="92" spans="1:7" ht="22.5" customHeight="1">
      <c r="A92" s="8" t="s">
        <v>28</v>
      </c>
      <c r="B92" s="8" t="str">
        <f>"20200301213"</f>
        <v>20200301213</v>
      </c>
      <c r="C92" s="9">
        <v>44.1</v>
      </c>
      <c r="D92" s="9">
        <v>70.5</v>
      </c>
      <c r="E92" s="9">
        <f t="shared" si="1"/>
        <v>114.6</v>
      </c>
      <c r="G92" s="10"/>
    </row>
    <row r="93" spans="1:7" ht="22.5" customHeight="1">
      <c r="A93" s="8" t="s">
        <v>28</v>
      </c>
      <c r="B93" s="8" t="str">
        <f>"20200301215"</f>
        <v>20200301215</v>
      </c>
      <c r="C93" s="9">
        <v>42.5</v>
      </c>
      <c r="D93" s="9">
        <v>69</v>
      </c>
      <c r="E93" s="9">
        <f t="shared" si="1"/>
        <v>111.5</v>
      </c>
      <c r="G93" s="10"/>
    </row>
    <row r="94" spans="1:7" ht="22.5" customHeight="1">
      <c r="A94" s="8" t="s">
        <v>28</v>
      </c>
      <c r="B94" s="8" t="str">
        <f>"20200301211"</f>
        <v>20200301211</v>
      </c>
      <c r="C94" s="9">
        <v>41.5</v>
      </c>
      <c r="D94" s="9">
        <v>67</v>
      </c>
      <c r="E94" s="9">
        <f t="shared" si="1"/>
        <v>108.5</v>
      </c>
      <c r="G94" s="10"/>
    </row>
    <row r="95" spans="1:7" ht="22.5" customHeight="1">
      <c r="A95" s="8" t="s">
        <v>29</v>
      </c>
      <c r="B95" s="8" t="str">
        <f>"20200301227"</f>
        <v>20200301227</v>
      </c>
      <c r="C95" s="9">
        <v>52.2</v>
      </c>
      <c r="D95" s="9">
        <v>73</v>
      </c>
      <c r="E95" s="9">
        <f t="shared" si="1"/>
        <v>125.2</v>
      </c>
      <c r="G95" s="10"/>
    </row>
    <row r="96" spans="1:7" ht="22.5" customHeight="1">
      <c r="A96" s="8" t="s">
        <v>29</v>
      </c>
      <c r="B96" s="8" t="str">
        <f>"20200301221"</f>
        <v>20200301221</v>
      </c>
      <c r="C96" s="9">
        <v>53.3</v>
      </c>
      <c r="D96" s="9">
        <v>70</v>
      </c>
      <c r="E96" s="9">
        <f t="shared" si="1"/>
        <v>123.3</v>
      </c>
      <c r="G96" s="10"/>
    </row>
    <row r="97" spans="1:7" ht="22.5" customHeight="1">
      <c r="A97" s="8" t="s">
        <v>29</v>
      </c>
      <c r="B97" s="8" t="str">
        <f>"20200301220"</f>
        <v>20200301220</v>
      </c>
      <c r="C97" s="9">
        <v>45.1</v>
      </c>
      <c r="D97" s="9">
        <v>65.5</v>
      </c>
      <c r="E97" s="9">
        <f t="shared" si="1"/>
        <v>110.6</v>
      </c>
      <c r="G97" s="10"/>
    </row>
    <row r="98" spans="1:7" ht="22.5" customHeight="1">
      <c r="A98" s="8" t="s">
        <v>30</v>
      </c>
      <c r="B98" s="8" t="str">
        <f>"20200301228"</f>
        <v>20200301228</v>
      </c>
      <c r="C98" s="9">
        <v>71.9</v>
      </c>
      <c r="D98" s="9">
        <v>71.5</v>
      </c>
      <c r="E98" s="9">
        <f t="shared" si="1"/>
        <v>143.4</v>
      </c>
      <c r="G98" s="10"/>
    </row>
    <row r="99" spans="1:7" ht="22.5" customHeight="1">
      <c r="A99" s="8" t="s">
        <v>30</v>
      </c>
      <c r="B99" s="8" t="str">
        <f>"20200301230"</f>
        <v>20200301230</v>
      </c>
      <c r="C99" s="9">
        <v>66.4</v>
      </c>
      <c r="D99" s="9">
        <v>71.5</v>
      </c>
      <c r="E99" s="9">
        <f t="shared" si="1"/>
        <v>137.9</v>
      </c>
      <c r="G99" s="10"/>
    </row>
    <row r="100" spans="1:7" ht="22.5" customHeight="1">
      <c r="A100" s="8" t="s">
        <v>30</v>
      </c>
      <c r="B100" s="8" t="str">
        <f>"20200301229"</f>
        <v>20200301229</v>
      </c>
      <c r="C100" s="9">
        <v>55.4</v>
      </c>
      <c r="D100" s="9">
        <v>71.5</v>
      </c>
      <c r="E100" s="9">
        <f t="shared" si="1"/>
        <v>126.9</v>
      </c>
      <c r="G100" s="10"/>
    </row>
    <row r="101" spans="1:7" ht="22.5" customHeight="1">
      <c r="A101" s="8" t="s">
        <v>31</v>
      </c>
      <c r="B101" s="8" t="str">
        <f>"20200301307"</f>
        <v>20200301307</v>
      </c>
      <c r="C101" s="9">
        <v>67.7</v>
      </c>
      <c r="D101" s="9">
        <v>70</v>
      </c>
      <c r="E101" s="9">
        <f t="shared" si="1"/>
        <v>137.7</v>
      </c>
      <c r="G101" s="10"/>
    </row>
    <row r="102" spans="1:7" ht="22.5" customHeight="1">
      <c r="A102" s="8" t="s">
        <v>31</v>
      </c>
      <c r="B102" s="8" t="str">
        <f>"20200301310"</f>
        <v>20200301310</v>
      </c>
      <c r="C102" s="9">
        <v>64.6</v>
      </c>
      <c r="D102" s="9">
        <v>71.5</v>
      </c>
      <c r="E102" s="9">
        <f t="shared" si="1"/>
        <v>136.1</v>
      </c>
      <c r="G102" s="10"/>
    </row>
    <row r="103" spans="1:7" ht="22.5" customHeight="1">
      <c r="A103" s="8" t="s">
        <v>31</v>
      </c>
      <c r="B103" s="8" t="str">
        <f>"20200301303"</f>
        <v>20200301303</v>
      </c>
      <c r="C103" s="9">
        <v>62.5</v>
      </c>
      <c r="D103" s="9">
        <v>69</v>
      </c>
      <c r="E103" s="9">
        <f t="shared" si="1"/>
        <v>131.5</v>
      </c>
      <c r="G103" s="10"/>
    </row>
    <row r="104" spans="1:7" ht="22.5" customHeight="1">
      <c r="A104" s="8" t="s">
        <v>31</v>
      </c>
      <c r="B104" s="8" t="str">
        <f>"20200301305"</f>
        <v>20200301305</v>
      </c>
      <c r="C104" s="9">
        <v>62.5</v>
      </c>
      <c r="D104" s="9">
        <v>68</v>
      </c>
      <c r="E104" s="9">
        <f t="shared" si="1"/>
        <v>130.5</v>
      </c>
      <c r="G104" s="10"/>
    </row>
    <row r="105" spans="1:7" ht="22.5" customHeight="1">
      <c r="A105" s="8" t="s">
        <v>31</v>
      </c>
      <c r="B105" s="8" t="str">
        <f>"20200301311"</f>
        <v>20200301311</v>
      </c>
      <c r="C105" s="9">
        <v>50.9</v>
      </c>
      <c r="D105" s="9">
        <v>70</v>
      </c>
      <c r="E105" s="9">
        <f t="shared" si="1"/>
        <v>120.9</v>
      </c>
      <c r="G105" s="10"/>
    </row>
    <row r="106" spans="1:7" ht="22.5" customHeight="1">
      <c r="A106" s="8" t="s">
        <v>31</v>
      </c>
      <c r="B106" s="8" t="str">
        <f>"20200301308"</f>
        <v>20200301308</v>
      </c>
      <c r="C106" s="9">
        <v>38</v>
      </c>
      <c r="D106" s="9">
        <v>69</v>
      </c>
      <c r="E106" s="9">
        <f t="shared" si="1"/>
        <v>107</v>
      </c>
      <c r="G106" s="10"/>
    </row>
    <row r="107" spans="1:7" ht="22.5" customHeight="1">
      <c r="A107" s="8" t="s">
        <v>31</v>
      </c>
      <c r="B107" s="8" t="str">
        <f>"20200301302"</f>
        <v>20200301302</v>
      </c>
      <c r="C107" s="9">
        <v>34.3</v>
      </c>
      <c r="D107" s="9">
        <v>68.5</v>
      </c>
      <c r="E107" s="9">
        <f t="shared" si="1"/>
        <v>102.8</v>
      </c>
      <c r="G107" s="10"/>
    </row>
    <row r="108" spans="1:7" ht="22.5" customHeight="1">
      <c r="A108" s="8" t="s">
        <v>32</v>
      </c>
      <c r="B108" s="8" t="str">
        <f>"20200301315"</f>
        <v>20200301315</v>
      </c>
      <c r="C108" s="9">
        <v>70.2</v>
      </c>
      <c r="D108" s="9">
        <v>75</v>
      </c>
      <c r="E108" s="9">
        <f aca="true" t="shared" si="2" ref="E108:E157">C108+D108</f>
        <v>145.2</v>
      </c>
      <c r="G108" s="10"/>
    </row>
    <row r="109" spans="1:7" ht="22.5" customHeight="1">
      <c r="A109" s="8" t="s">
        <v>32</v>
      </c>
      <c r="B109" s="8" t="str">
        <f>"20200301312"</f>
        <v>20200301312</v>
      </c>
      <c r="C109" s="9">
        <v>58.9</v>
      </c>
      <c r="D109" s="9">
        <v>70</v>
      </c>
      <c r="E109" s="9">
        <f t="shared" si="2"/>
        <v>128.9</v>
      </c>
      <c r="G109" s="10"/>
    </row>
    <row r="110" spans="1:7" ht="22.5" customHeight="1">
      <c r="A110" s="8" t="s">
        <v>32</v>
      </c>
      <c r="B110" s="8" t="str">
        <f>"20200301314"</f>
        <v>20200301314</v>
      </c>
      <c r="C110" s="9">
        <v>65.3</v>
      </c>
      <c r="D110" s="9">
        <v>60</v>
      </c>
      <c r="E110" s="9">
        <f t="shared" si="2"/>
        <v>125.3</v>
      </c>
      <c r="G110" s="10"/>
    </row>
    <row r="111" spans="1:7" ht="22.5" customHeight="1">
      <c r="A111" s="8" t="s">
        <v>32</v>
      </c>
      <c r="B111" s="8" t="str">
        <f>"20200301313"</f>
        <v>20200301313</v>
      </c>
      <c r="C111" s="9">
        <v>42.6</v>
      </c>
      <c r="D111" s="9">
        <v>71.5</v>
      </c>
      <c r="E111" s="9">
        <f t="shared" si="2"/>
        <v>114.1</v>
      </c>
      <c r="G111" s="10"/>
    </row>
    <row r="112" spans="1:7" ht="22.5" customHeight="1">
      <c r="A112" s="8" t="s">
        <v>33</v>
      </c>
      <c r="B112" s="8" t="str">
        <f>"20200301322"</f>
        <v>20200301322</v>
      </c>
      <c r="C112" s="9">
        <v>66.3</v>
      </c>
      <c r="D112" s="9">
        <v>73</v>
      </c>
      <c r="E112" s="9">
        <f t="shared" si="2"/>
        <v>139.3</v>
      </c>
      <c r="G112" s="10"/>
    </row>
    <row r="113" spans="1:7" ht="22.5" customHeight="1">
      <c r="A113" s="8" t="s">
        <v>33</v>
      </c>
      <c r="B113" s="8" t="str">
        <f>"20200301316"</f>
        <v>20200301316</v>
      </c>
      <c r="C113" s="9">
        <v>67.3</v>
      </c>
      <c r="D113" s="9">
        <v>71</v>
      </c>
      <c r="E113" s="9">
        <f t="shared" si="2"/>
        <v>138.3</v>
      </c>
      <c r="G113" s="10"/>
    </row>
    <row r="114" spans="1:7" ht="22.5" customHeight="1">
      <c r="A114" s="8" t="s">
        <v>33</v>
      </c>
      <c r="B114" s="8" t="str">
        <f>"20200301323"</f>
        <v>20200301323</v>
      </c>
      <c r="C114" s="9">
        <v>67.4</v>
      </c>
      <c r="D114" s="9">
        <v>70.5</v>
      </c>
      <c r="E114" s="9">
        <f t="shared" si="2"/>
        <v>137.9</v>
      </c>
      <c r="G114" s="10"/>
    </row>
    <row r="115" spans="1:7" ht="22.5" customHeight="1">
      <c r="A115" s="8" t="s">
        <v>33</v>
      </c>
      <c r="B115" s="8" t="str">
        <f>"20200301321"</f>
        <v>20200301321</v>
      </c>
      <c r="C115" s="9">
        <v>66.6</v>
      </c>
      <c r="D115" s="9">
        <v>69.5</v>
      </c>
      <c r="E115" s="9">
        <f t="shared" si="2"/>
        <v>136.1</v>
      </c>
      <c r="G115" s="10"/>
    </row>
    <row r="116" spans="1:7" ht="22.5" customHeight="1">
      <c r="A116" s="8" t="s">
        <v>33</v>
      </c>
      <c r="B116" s="8" t="str">
        <f>"20200301318"</f>
        <v>20200301318</v>
      </c>
      <c r="C116" s="9">
        <v>62.7</v>
      </c>
      <c r="D116" s="9">
        <v>73</v>
      </c>
      <c r="E116" s="9">
        <f t="shared" si="2"/>
        <v>135.7</v>
      </c>
      <c r="G116" s="10"/>
    </row>
    <row r="117" spans="1:7" ht="22.5" customHeight="1">
      <c r="A117" s="8" t="s">
        <v>33</v>
      </c>
      <c r="B117" s="8" t="str">
        <f>"20200301324"</f>
        <v>20200301324</v>
      </c>
      <c r="C117" s="9">
        <v>58</v>
      </c>
      <c r="D117" s="9">
        <v>70.5</v>
      </c>
      <c r="E117" s="9">
        <f t="shared" si="2"/>
        <v>128.5</v>
      </c>
      <c r="G117" s="10"/>
    </row>
    <row r="118" spans="1:7" ht="22.5" customHeight="1">
      <c r="A118" s="8" t="s">
        <v>34</v>
      </c>
      <c r="B118" s="8" t="str">
        <f>"20200301326"</f>
        <v>20200301326</v>
      </c>
      <c r="C118" s="9">
        <v>63.2</v>
      </c>
      <c r="D118" s="9">
        <v>72.5</v>
      </c>
      <c r="E118" s="9">
        <f t="shared" si="2"/>
        <v>135.7</v>
      </c>
      <c r="G118" s="10"/>
    </row>
    <row r="119" spans="1:7" ht="22.5" customHeight="1">
      <c r="A119" s="8" t="s">
        <v>34</v>
      </c>
      <c r="B119" s="8" t="str">
        <f>"20200301325"</f>
        <v>20200301325</v>
      </c>
      <c r="C119" s="9">
        <v>49.9</v>
      </c>
      <c r="D119" s="9">
        <v>72</v>
      </c>
      <c r="E119" s="9">
        <f t="shared" si="2"/>
        <v>121.9</v>
      </c>
      <c r="G119" s="10"/>
    </row>
    <row r="120" spans="1:7" ht="22.5" customHeight="1">
      <c r="A120" s="8" t="s">
        <v>35</v>
      </c>
      <c r="B120" s="8" t="str">
        <f>"20200301330"</f>
        <v>20200301330</v>
      </c>
      <c r="C120" s="9">
        <v>58.7</v>
      </c>
      <c r="D120" s="9">
        <v>74</v>
      </c>
      <c r="E120" s="9">
        <f t="shared" si="2"/>
        <v>132.7</v>
      </c>
      <c r="G120" s="10"/>
    </row>
    <row r="121" spans="1:7" ht="22.5" customHeight="1">
      <c r="A121" s="8" t="s">
        <v>35</v>
      </c>
      <c r="B121" s="8" t="str">
        <f>"20200301328"</f>
        <v>20200301328</v>
      </c>
      <c r="C121" s="9">
        <v>48.8</v>
      </c>
      <c r="D121" s="9">
        <v>72</v>
      </c>
      <c r="E121" s="9">
        <f t="shared" si="2"/>
        <v>120.8</v>
      </c>
      <c r="G121" s="10"/>
    </row>
    <row r="122" spans="1:7" ht="22.5" customHeight="1">
      <c r="A122" s="9" t="s">
        <v>35</v>
      </c>
      <c r="B122" s="9" t="str">
        <f>"20200301329"</f>
        <v>20200301329</v>
      </c>
      <c r="C122" s="9">
        <v>44.1</v>
      </c>
      <c r="D122" s="9">
        <v>70</v>
      </c>
      <c r="E122" s="9">
        <f t="shared" si="2"/>
        <v>114.1</v>
      </c>
      <c r="G122" s="11"/>
    </row>
    <row r="123" spans="1:7" ht="22.5" customHeight="1">
      <c r="A123" s="8" t="s">
        <v>36</v>
      </c>
      <c r="B123" s="8" t="str">
        <f>"20200301410"</f>
        <v>20200301410</v>
      </c>
      <c r="C123" s="9">
        <v>66</v>
      </c>
      <c r="D123" s="9">
        <v>70.5</v>
      </c>
      <c r="E123" s="9">
        <f t="shared" si="2"/>
        <v>136.5</v>
      </c>
      <c r="G123" s="10"/>
    </row>
    <row r="124" spans="1:7" ht="22.5" customHeight="1">
      <c r="A124" s="8" t="s">
        <v>36</v>
      </c>
      <c r="B124" s="8" t="str">
        <f>"20200301405"</f>
        <v>20200301405</v>
      </c>
      <c r="C124" s="9">
        <v>65.1</v>
      </c>
      <c r="D124" s="9">
        <v>68.5</v>
      </c>
      <c r="E124" s="9">
        <f t="shared" si="2"/>
        <v>133.6</v>
      </c>
      <c r="G124" s="10"/>
    </row>
    <row r="125" spans="1:7" ht="22.5" customHeight="1">
      <c r="A125" s="8" t="s">
        <v>36</v>
      </c>
      <c r="B125" s="8" t="str">
        <f>"20200301411"</f>
        <v>20200301411</v>
      </c>
      <c r="C125" s="9">
        <v>50.2</v>
      </c>
      <c r="D125" s="9">
        <v>72</v>
      </c>
      <c r="E125" s="9">
        <f t="shared" si="2"/>
        <v>122.2</v>
      </c>
      <c r="G125" s="10"/>
    </row>
    <row r="126" spans="1:7" ht="22.5" customHeight="1">
      <c r="A126" s="8" t="s">
        <v>36</v>
      </c>
      <c r="B126" s="8" t="str">
        <f>"20200301406"</f>
        <v>20200301406</v>
      </c>
      <c r="C126" s="9">
        <v>46.5</v>
      </c>
      <c r="D126" s="9">
        <v>73.5</v>
      </c>
      <c r="E126" s="9">
        <f t="shared" si="2"/>
        <v>120</v>
      </c>
      <c r="G126" s="10"/>
    </row>
    <row r="127" spans="1:7" ht="22.5" customHeight="1">
      <c r="A127" s="8" t="s">
        <v>36</v>
      </c>
      <c r="B127" s="8" t="str">
        <f>"20200301407"</f>
        <v>20200301407</v>
      </c>
      <c r="C127" s="9">
        <v>53.3</v>
      </c>
      <c r="D127" s="9">
        <v>61.5</v>
      </c>
      <c r="E127" s="9">
        <f t="shared" si="2"/>
        <v>114.8</v>
      </c>
      <c r="G127" s="10"/>
    </row>
    <row r="128" spans="1:7" ht="22.5" customHeight="1">
      <c r="A128" s="8" t="s">
        <v>37</v>
      </c>
      <c r="B128" s="8" t="str">
        <f>"20200301423"</f>
        <v>20200301423</v>
      </c>
      <c r="C128" s="9">
        <v>73</v>
      </c>
      <c r="D128" s="9">
        <v>70</v>
      </c>
      <c r="E128" s="9">
        <f t="shared" si="2"/>
        <v>143</v>
      </c>
      <c r="G128" s="10"/>
    </row>
    <row r="129" spans="1:7" ht="22.5" customHeight="1">
      <c r="A129" s="8" t="s">
        <v>37</v>
      </c>
      <c r="B129" s="8" t="str">
        <f>"20200301417"</f>
        <v>20200301417</v>
      </c>
      <c r="C129" s="9">
        <v>65.2</v>
      </c>
      <c r="D129" s="9">
        <v>77</v>
      </c>
      <c r="E129" s="9">
        <f t="shared" si="2"/>
        <v>142.2</v>
      </c>
      <c r="G129" s="10"/>
    </row>
    <row r="130" spans="1:7" ht="22.5" customHeight="1">
      <c r="A130" s="8" t="s">
        <v>37</v>
      </c>
      <c r="B130" s="8" t="str">
        <f>"20200301415"</f>
        <v>20200301415</v>
      </c>
      <c r="C130" s="9">
        <v>71.4</v>
      </c>
      <c r="D130" s="9">
        <v>69</v>
      </c>
      <c r="E130" s="9">
        <f t="shared" si="2"/>
        <v>140.4</v>
      </c>
      <c r="G130" s="10"/>
    </row>
    <row r="131" spans="1:7" ht="22.5" customHeight="1">
      <c r="A131" s="8" t="s">
        <v>37</v>
      </c>
      <c r="B131" s="8" t="str">
        <f>"20200301414"</f>
        <v>20200301414</v>
      </c>
      <c r="C131" s="9">
        <v>67.4</v>
      </c>
      <c r="D131" s="9">
        <v>72.5</v>
      </c>
      <c r="E131" s="9">
        <f t="shared" si="2"/>
        <v>139.9</v>
      </c>
      <c r="G131" s="10"/>
    </row>
    <row r="132" spans="1:7" ht="22.5" customHeight="1">
      <c r="A132" s="8" t="s">
        <v>37</v>
      </c>
      <c r="B132" s="8" t="str">
        <f>"20200301416"</f>
        <v>20200301416</v>
      </c>
      <c r="C132" s="9">
        <v>64.8</v>
      </c>
      <c r="D132" s="9">
        <v>72.5</v>
      </c>
      <c r="E132" s="9">
        <f t="shared" si="2"/>
        <v>137.3</v>
      </c>
      <c r="G132" s="10"/>
    </row>
    <row r="133" spans="1:7" ht="22.5" customHeight="1">
      <c r="A133" s="8" t="s">
        <v>37</v>
      </c>
      <c r="B133" s="8" t="str">
        <f>"20200301418"</f>
        <v>20200301418</v>
      </c>
      <c r="C133" s="9">
        <v>63.7</v>
      </c>
      <c r="D133" s="9">
        <v>72.5</v>
      </c>
      <c r="E133" s="9">
        <f t="shared" si="2"/>
        <v>136.2</v>
      </c>
      <c r="G133" s="10"/>
    </row>
    <row r="134" spans="1:7" ht="22.5" customHeight="1">
      <c r="A134" s="8" t="s">
        <v>38</v>
      </c>
      <c r="B134" s="8" t="str">
        <f>"20200301430"</f>
        <v>20200301430</v>
      </c>
      <c r="C134" s="9">
        <v>64.2</v>
      </c>
      <c r="D134" s="9">
        <v>77.5</v>
      </c>
      <c r="E134" s="9">
        <f t="shared" si="2"/>
        <v>141.7</v>
      </c>
      <c r="G134" s="10"/>
    </row>
    <row r="135" spans="1:7" ht="22.5" customHeight="1">
      <c r="A135" s="8" t="s">
        <v>38</v>
      </c>
      <c r="B135" s="8" t="str">
        <f>"20200301501"</f>
        <v>20200301501</v>
      </c>
      <c r="C135" s="9">
        <v>61.3</v>
      </c>
      <c r="D135" s="9">
        <v>72</v>
      </c>
      <c r="E135" s="9">
        <f t="shared" si="2"/>
        <v>133.3</v>
      </c>
      <c r="G135" s="10"/>
    </row>
    <row r="136" spans="1:7" ht="22.5" customHeight="1">
      <c r="A136" s="8" t="s">
        <v>38</v>
      </c>
      <c r="B136" s="8" t="str">
        <f>"20200301427"</f>
        <v>20200301427</v>
      </c>
      <c r="C136" s="9">
        <v>61.5</v>
      </c>
      <c r="D136" s="9">
        <v>70.5</v>
      </c>
      <c r="E136" s="9">
        <f t="shared" si="2"/>
        <v>132</v>
      </c>
      <c r="G136" s="10"/>
    </row>
    <row r="137" spans="1:7" ht="22.5" customHeight="1">
      <c r="A137" s="8" t="s">
        <v>39</v>
      </c>
      <c r="B137" s="8" t="str">
        <f>"20200301602"</f>
        <v>20200301602</v>
      </c>
      <c r="C137" s="9">
        <v>69.6</v>
      </c>
      <c r="D137" s="9">
        <v>72.5</v>
      </c>
      <c r="E137" s="9">
        <f t="shared" si="2"/>
        <v>142.1</v>
      </c>
      <c r="G137" s="10"/>
    </row>
    <row r="138" spans="1:7" ht="22.5" customHeight="1">
      <c r="A138" s="8" t="s">
        <v>39</v>
      </c>
      <c r="B138" s="8" t="str">
        <f>"20200301505"</f>
        <v>20200301505</v>
      </c>
      <c r="C138" s="9">
        <v>67</v>
      </c>
      <c r="D138" s="9">
        <v>75</v>
      </c>
      <c r="E138" s="9">
        <f t="shared" si="2"/>
        <v>142</v>
      </c>
      <c r="G138" s="10"/>
    </row>
    <row r="139" spans="1:7" ht="22.5" customHeight="1">
      <c r="A139" s="8" t="s">
        <v>39</v>
      </c>
      <c r="B139" s="8" t="str">
        <f>"20200301624"</f>
        <v>20200301624</v>
      </c>
      <c r="C139" s="9">
        <v>68.8</v>
      </c>
      <c r="D139" s="9">
        <v>71.5</v>
      </c>
      <c r="E139" s="9">
        <f t="shared" si="2"/>
        <v>140.3</v>
      </c>
      <c r="G139" s="10"/>
    </row>
    <row r="140" spans="1:7" ht="22.5" customHeight="1">
      <c r="A140" s="8" t="s">
        <v>40</v>
      </c>
      <c r="B140" s="8" t="str">
        <f>"20200301711"</f>
        <v>20200301711</v>
      </c>
      <c r="C140" s="9">
        <v>71.5</v>
      </c>
      <c r="D140" s="9">
        <v>71.5</v>
      </c>
      <c r="E140" s="9">
        <f t="shared" si="2"/>
        <v>143</v>
      </c>
      <c r="G140" s="10"/>
    </row>
    <row r="141" spans="1:7" ht="22.5" customHeight="1">
      <c r="A141" s="8" t="s">
        <v>40</v>
      </c>
      <c r="B141" s="8" t="str">
        <f>"20200301706"</f>
        <v>20200301706</v>
      </c>
      <c r="C141" s="9">
        <v>62.1</v>
      </c>
      <c r="D141" s="9">
        <v>73</v>
      </c>
      <c r="E141" s="9">
        <f t="shared" si="2"/>
        <v>135.1</v>
      </c>
      <c r="G141" s="10"/>
    </row>
    <row r="142" spans="1:7" ht="22.5" customHeight="1">
      <c r="A142" s="8" t="s">
        <v>40</v>
      </c>
      <c r="B142" s="8" t="str">
        <f>"20200301626"</f>
        <v>20200301626</v>
      </c>
      <c r="C142" s="9">
        <v>64.3</v>
      </c>
      <c r="D142" s="9">
        <v>67</v>
      </c>
      <c r="E142" s="9">
        <f t="shared" si="2"/>
        <v>131.3</v>
      </c>
      <c r="G142" s="10"/>
    </row>
    <row r="143" spans="1:7" ht="22.5" customHeight="1">
      <c r="A143" s="8" t="s">
        <v>41</v>
      </c>
      <c r="B143" s="8" t="str">
        <f>"20200301715"</f>
        <v>20200301715</v>
      </c>
      <c r="C143" s="9">
        <v>63.4</v>
      </c>
      <c r="D143" s="9">
        <v>75</v>
      </c>
      <c r="E143" s="9">
        <f t="shared" si="2"/>
        <v>138.4</v>
      </c>
      <c r="G143" s="10"/>
    </row>
    <row r="144" spans="1:7" ht="22.5" customHeight="1">
      <c r="A144" s="8" t="s">
        <v>41</v>
      </c>
      <c r="B144" s="8" t="str">
        <f>"20200301714"</f>
        <v>20200301714</v>
      </c>
      <c r="C144" s="9">
        <v>62.8</v>
      </c>
      <c r="D144" s="9">
        <v>71</v>
      </c>
      <c r="E144" s="9">
        <f t="shared" si="2"/>
        <v>133.8</v>
      </c>
      <c r="G144" s="10"/>
    </row>
    <row r="145" spans="1:7" ht="22.5" customHeight="1">
      <c r="A145" s="8" t="s">
        <v>41</v>
      </c>
      <c r="B145" s="8" t="str">
        <f>"20200301713"</f>
        <v>20200301713</v>
      </c>
      <c r="C145" s="9">
        <v>58.2</v>
      </c>
      <c r="D145" s="9">
        <v>71</v>
      </c>
      <c r="E145" s="9">
        <f t="shared" si="2"/>
        <v>129.2</v>
      </c>
      <c r="G145" s="10"/>
    </row>
    <row r="146" spans="1:7" ht="22.5" customHeight="1">
      <c r="A146" s="8" t="s">
        <v>41</v>
      </c>
      <c r="B146" s="8" t="str">
        <f>"20200301716"</f>
        <v>20200301716</v>
      </c>
      <c r="C146" s="9">
        <v>56.1</v>
      </c>
      <c r="D146" s="9">
        <v>69.5</v>
      </c>
      <c r="E146" s="9">
        <f t="shared" si="2"/>
        <v>125.6</v>
      </c>
      <c r="G146" s="10"/>
    </row>
    <row r="147" spans="1:7" ht="22.5" customHeight="1">
      <c r="A147" s="8" t="s">
        <v>42</v>
      </c>
      <c r="B147" s="8" t="str">
        <f>"20200301720"</f>
        <v>20200301720</v>
      </c>
      <c r="C147" s="9">
        <v>66.8</v>
      </c>
      <c r="D147" s="9">
        <v>69</v>
      </c>
      <c r="E147" s="9">
        <f t="shared" si="2"/>
        <v>135.8</v>
      </c>
      <c r="G147" s="10"/>
    </row>
    <row r="148" spans="1:7" ht="22.5" customHeight="1">
      <c r="A148" s="8" t="s">
        <v>42</v>
      </c>
      <c r="B148" s="8" t="str">
        <f>"20200301719"</f>
        <v>20200301719</v>
      </c>
      <c r="C148" s="9">
        <v>58.8</v>
      </c>
      <c r="D148" s="9">
        <v>67.5</v>
      </c>
      <c r="E148" s="9">
        <f t="shared" si="2"/>
        <v>126.3</v>
      </c>
      <c r="G148" s="10"/>
    </row>
    <row r="149" spans="1:7" ht="22.5" customHeight="1">
      <c r="A149" s="8" t="s">
        <v>43</v>
      </c>
      <c r="B149" s="8" t="str">
        <f>"20200301804"</f>
        <v>20200301804</v>
      </c>
      <c r="C149" s="9">
        <v>65.7</v>
      </c>
      <c r="D149" s="9">
        <v>73</v>
      </c>
      <c r="E149" s="9">
        <f t="shared" si="2"/>
        <v>138.7</v>
      </c>
      <c r="G149" s="10"/>
    </row>
    <row r="150" spans="1:7" ht="22.5" customHeight="1">
      <c r="A150" s="8" t="s">
        <v>43</v>
      </c>
      <c r="B150" s="8" t="str">
        <f>"20200301730"</f>
        <v>20200301730</v>
      </c>
      <c r="C150" s="9">
        <v>67.8</v>
      </c>
      <c r="D150" s="9">
        <v>68.5</v>
      </c>
      <c r="E150" s="9">
        <f t="shared" si="2"/>
        <v>136.3</v>
      </c>
      <c r="G150" s="10"/>
    </row>
    <row r="151" spans="1:7" ht="22.5" customHeight="1">
      <c r="A151" s="8" t="s">
        <v>43</v>
      </c>
      <c r="B151" s="8" t="str">
        <f>"20200301805"</f>
        <v>20200301805</v>
      </c>
      <c r="C151" s="9">
        <v>64.1</v>
      </c>
      <c r="D151" s="9">
        <v>66</v>
      </c>
      <c r="E151" s="9">
        <f t="shared" si="2"/>
        <v>130.1</v>
      </c>
      <c r="G151" s="10"/>
    </row>
    <row r="152" spans="1:7" ht="22.5" customHeight="1">
      <c r="A152" s="8" t="s">
        <v>44</v>
      </c>
      <c r="B152" s="8" t="str">
        <f>"20200301809"</f>
        <v>20200301809</v>
      </c>
      <c r="C152" s="9">
        <v>60.6</v>
      </c>
      <c r="D152" s="9">
        <v>73</v>
      </c>
      <c r="E152" s="9">
        <f t="shared" si="2"/>
        <v>133.6</v>
      </c>
      <c r="G152" s="10"/>
    </row>
    <row r="153" spans="1:7" ht="22.5" customHeight="1">
      <c r="A153" s="8" t="s">
        <v>44</v>
      </c>
      <c r="B153" s="8" t="str">
        <f>"20200301808"</f>
        <v>20200301808</v>
      </c>
      <c r="C153" s="9">
        <v>56</v>
      </c>
      <c r="D153" s="9">
        <v>72</v>
      </c>
      <c r="E153" s="9">
        <f t="shared" si="2"/>
        <v>128</v>
      </c>
      <c r="G153" s="10"/>
    </row>
    <row r="154" spans="1:7" ht="22.5" customHeight="1">
      <c r="A154" s="8" t="s">
        <v>44</v>
      </c>
      <c r="B154" s="8" t="str">
        <f>"20200301807"</f>
        <v>20200301807</v>
      </c>
      <c r="C154" s="9">
        <v>47.3</v>
      </c>
      <c r="D154" s="9">
        <v>64.5</v>
      </c>
      <c r="E154" s="9">
        <f t="shared" si="2"/>
        <v>111.8</v>
      </c>
      <c r="G154" s="10"/>
    </row>
    <row r="155" spans="1:7" ht="22.5" customHeight="1">
      <c r="A155" s="8" t="s">
        <v>45</v>
      </c>
      <c r="B155" s="8" t="str">
        <f>"20200301810"</f>
        <v>20200301810</v>
      </c>
      <c r="C155" s="9">
        <v>56.8</v>
      </c>
      <c r="D155" s="9">
        <v>75.5</v>
      </c>
      <c r="E155" s="9">
        <f t="shared" si="2"/>
        <v>132.3</v>
      </c>
      <c r="G155" s="10"/>
    </row>
    <row r="156" spans="1:7" ht="22.5" customHeight="1">
      <c r="A156" s="8" t="s">
        <v>45</v>
      </c>
      <c r="B156" s="8" t="str">
        <f>"20200301811"</f>
        <v>20200301811</v>
      </c>
      <c r="C156" s="9">
        <v>55.4</v>
      </c>
      <c r="D156" s="9">
        <v>72</v>
      </c>
      <c r="E156" s="9">
        <f t="shared" si="2"/>
        <v>127.4</v>
      </c>
      <c r="G156" s="10"/>
    </row>
    <row r="157" spans="1:7" ht="22.5" customHeight="1">
      <c r="A157" s="8" t="s">
        <v>46</v>
      </c>
      <c r="B157" s="8" t="str">
        <f>"20200301813"</f>
        <v>20200301813</v>
      </c>
      <c r="C157" s="9">
        <v>40.9</v>
      </c>
      <c r="D157" s="9">
        <v>65</v>
      </c>
      <c r="E157" s="9">
        <f t="shared" si="2"/>
        <v>105.9</v>
      </c>
      <c r="G157" s="10"/>
    </row>
    <row r="158" spans="1:7" ht="22.5" customHeight="1">
      <c r="A158" s="8" t="s">
        <v>47</v>
      </c>
      <c r="B158" s="8" t="str">
        <f>"20200301906"</f>
        <v>20200301906</v>
      </c>
      <c r="C158" s="9">
        <v>67.8</v>
      </c>
      <c r="D158" s="9">
        <v>74.5</v>
      </c>
      <c r="E158" s="9">
        <f aca="true" t="shared" si="3" ref="E158:E181">C158+D158</f>
        <v>142.3</v>
      </c>
      <c r="G158" s="10"/>
    </row>
    <row r="159" spans="1:7" ht="22.5" customHeight="1">
      <c r="A159" s="8" t="s">
        <v>47</v>
      </c>
      <c r="B159" s="8" t="str">
        <f>"20200301822"</f>
        <v>20200301822</v>
      </c>
      <c r="C159" s="9">
        <v>69.8</v>
      </c>
      <c r="D159" s="9">
        <v>69</v>
      </c>
      <c r="E159" s="9">
        <f t="shared" si="3"/>
        <v>138.8</v>
      </c>
      <c r="G159" s="10"/>
    </row>
    <row r="160" spans="1:7" ht="22.5" customHeight="1">
      <c r="A160" s="8" t="s">
        <v>47</v>
      </c>
      <c r="B160" s="8" t="str">
        <f>"20200301823"</f>
        <v>20200301823</v>
      </c>
      <c r="C160" s="9">
        <v>68.2</v>
      </c>
      <c r="D160" s="9">
        <v>70</v>
      </c>
      <c r="E160" s="9">
        <f t="shared" si="3"/>
        <v>138.2</v>
      </c>
      <c r="G160" s="10"/>
    </row>
    <row r="161" spans="1:7" ht="22.5" customHeight="1">
      <c r="A161" s="8" t="s">
        <v>47</v>
      </c>
      <c r="B161" s="8" t="str">
        <f>"20200301910"</f>
        <v>20200301910</v>
      </c>
      <c r="C161" s="9">
        <v>64.6</v>
      </c>
      <c r="D161" s="9">
        <v>73.5</v>
      </c>
      <c r="E161" s="9">
        <f t="shared" si="3"/>
        <v>138.1</v>
      </c>
      <c r="G161" s="10"/>
    </row>
    <row r="162" spans="1:7" ht="22.5" customHeight="1">
      <c r="A162" s="8" t="s">
        <v>47</v>
      </c>
      <c r="B162" s="8" t="str">
        <f>"20200301915"</f>
        <v>20200301915</v>
      </c>
      <c r="C162" s="9">
        <v>66.3</v>
      </c>
      <c r="D162" s="9">
        <v>68.5</v>
      </c>
      <c r="E162" s="9">
        <f t="shared" si="3"/>
        <v>134.8</v>
      </c>
      <c r="G162" s="10"/>
    </row>
    <row r="163" spans="1:7" ht="22.5" customHeight="1">
      <c r="A163" s="8" t="s">
        <v>47</v>
      </c>
      <c r="B163" s="8" t="str">
        <f>"20200301830"</f>
        <v>20200301830</v>
      </c>
      <c r="C163" s="9">
        <v>63.9</v>
      </c>
      <c r="D163" s="9">
        <v>69.5</v>
      </c>
      <c r="E163" s="9">
        <f t="shared" si="3"/>
        <v>133.4</v>
      </c>
      <c r="G163" s="10"/>
    </row>
    <row r="164" spans="1:7" ht="22.5" customHeight="1">
      <c r="A164" s="8" t="s">
        <v>48</v>
      </c>
      <c r="B164" s="8" t="str">
        <f>"20200301930"</f>
        <v>20200301930</v>
      </c>
      <c r="C164" s="9">
        <v>82</v>
      </c>
      <c r="D164" s="9">
        <v>71.5</v>
      </c>
      <c r="E164" s="9">
        <f t="shared" si="3"/>
        <v>153.5</v>
      </c>
      <c r="G164" s="10"/>
    </row>
    <row r="165" spans="1:7" ht="22.5" customHeight="1">
      <c r="A165" s="8" t="s">
        <v>48</v>
      </c>
      <c r="B165" s="8" t="str">
        <f>"20200301927"</f>
        <v>20200301927</v>
      </c>
      <c r="C165" s="9">
        <v>79.9</v>
      </c>
      <c r="D165" s="9">
        <v>73.5</v>
      </c>
      <c r="E165" s="9">
        <f t="shared" si="3"/>
        <v>153.4</v>
      </c>
      <c r="G165" s="10"/>
    </row>
    <row r="166" spans="1:7" ht="22.5" customHeight="1">
      <c r="A166" s="8" t="s">
        <v>48</v>
      </c>
      <c r="B166" s="8" t="str">
        <f>"20200301929"</f>
        <v>20200301929</v>
      </c>
      <c r="C166" s="9">
        <v>75.7</v>
      </c>
      <c r="D166" s="9">
        <v>73.5</v>
      </c>
      <c r="E166" s="9">
        <f t="shared" si="3"/>
        <v>149.2</v>
      </c>
      <c r="G166" s="10"/>
    </row>
    <row r="167" spans="1:7" ht="22.5" customHeight="1">
      <c r="A167" s="8" t="s">
        <v>48</v>
      </c>
      <c r="B167" s="8" t="str">
        <f>"20200301923"</f>
        <v>20200301923</v>
      </c>
      <c r="C167" s="9">
        <v>65.7</v>
      </c>
      <c r="D167" s="9">
        <v>71</v>
      </c>
      <c r="E167" s="9">
        <f t="shared" si="3"/>
        <v>136.7</v>
      </c>
      <c r="G167" s="10"/>
    </row>
    <row r="168" spans="1:7" ht="22.5" customHeight="1">
      <c r="A168" s="8" t="s">
        <v>48</v>
      </c>
      <c r="B168" s="8" t="str">
        <f>"20200301925"</f>
        <v>20200301925</v>
      </c>
      <c r="C168" s="9">
        <v>64.9</v>
      </c>
      <c r="D168" s="9">
        <v>69.5</v>
      </c>
      <c r="E168" s="9">
        <f t="shared" si="3"/>
        <v>134.4</v>
      </c>
      <c r="G168" s="10"/>
    </row>
    <row r="169" spans="1:7" ht="22.5" customHeight="1">
      <c r="A169" s="9" t="s">
        <v>48</v>
      </c>
      <c r="B169" s="9" t="str">
        <f>"20200302001"</f>
        <v>20200302001</v>
      </c>
      <c r="C169" s="9">
        <v>58.7</v>
      </c>
      <c r="D169" s="9">
        <v>73</v>
      </c>
      <c r="E169" s="9">
        <f t="shared" si="3"/>
        <v>131.7</v>
      </c>
      <c r="G169" s="11"/>
    </row>
    <row r="170" spans="1:7" ht="22.5" customHeight="1">
      <c r="A170" s="8" t="s">
        <v>49</v>
      </c>
      <c r="B170" s="8" t="str">
        <f>"20200302007"</f>
        <v>20200302007</v>
      </c>
      <c r="C170" s="9">
        <v>72.6</v>
      </c>
      <c r="D170" s="9">
        <v>71</v>
      </c>
      <c r="E170" s="9">
        <f t="shared" si="3"/>
        <v>143.6</v>
      </c>
      <c r="G170" s="10"/>
    </row>
    <row r="171" spans="1:7" ht="22.5" customHeight="1">
      <c r="A171" s="8" t="s">
        <v>49</v>
      </c>
      <c r="B171" s="8" t="str">
        <f>"20200302010"</f>
        <v>20200302010</v>
      </c>
      <c r="C171" s="9">
        <v>60.3</v>
      </c>
      <c r="D171" s="9">
        <v>72.5</v>
      </c>
      <c r="E171" s="9">
        <f t="shared" si="3"/>
        <v>132.8</v>
      </c>
      <c r="G171" s="10"/>
    </row>
    <row r="172" spans="1:7" ht="22.5" customHeight="1">
      <c r="A172" s="8" t="s">
        <v>49</v>
      </c>
      <c r="B172" s="8" t="str">
        <f>"20200302008"</f>
        <v>20200302008</v>
      </c>
      <c r="C172" s="9">
        <v>58.4</v>
      </c>
      <c r="D172" s="9">
        <v>71</v>
      </c>
      <c r="E172" s="9">
        <f t="shared" si="3"/>
        <v>129.4</v>
      </c>
      <c r="G172" s="10"/>
    </row>
    <row r="173" spans="1:7" ht="22.5" customHeight="1">
      <c r="A173" s="8" t="s">
        <v>50</v>
      </c>
      <c r="B173" s="8" t="str">
        <f>"20200302016"</f>
        <v>20200302016</v>
      </c>
      <c r="C173" s="9">
        <v>62.7</v>
      </c>
      <c r="D173" s="9">
        <v>74</v>
      </c>
      <c r="E173" s="9">
        <f t="shared" si="3"/>
        <v>136.7</v>
      </c>
      <c r="G173" s="10"/>
    </row>
    <row r="174" spans="1:7" ht="22.5" customHeight="1">
      <c r="A174" s="8" t="s">
        <v>50</v>
      </c>
      <c r="B174" s="8" t="str">
        <f>"20200302018"</f>
        <v>20200302018</v>
      </c>
      <c r="C174" s="9">
        <v>60.8</v>
      </c>
      <c r="D174" s="9">
        <v>73</v>
      </c>
      <c r="E174" s="9">
        <f t="shared" si="3"/>
        <v>133.8</v>
      </c>
      <c r="G174" s="10"/>
    </row>
    <row r="175" spans="1:7" ht="22.5" customHeight="1">
      <c r="A175" s="8" t="s">
        <v>50</v>
      </c>
      <c r="B175" s="8" t="str">
        <f>"20200302020"</f>
        <v>20200302020</v>
      </c>
      <c r="C175" s="9">
        <v>59.6</v>
      </c>
      <c r="D175" s="9">
        <v>73</v>
      </c>
      <c r="E175" s="9">
        <f t="shared" si="3"/>
        <v>132.6</v>
      </c>
      <c r="G175" s="10"/>
    </row>
    <row r="176" spans="1:7" ht="22.5" customHeight="1">
      <c r="A176" s="8" t="s">
        <v>51</v>
      </c>
      <c r="B176" s="8" t="str">
        <f>"20200302024"</f>
        <v>20200302024</v>
      </c>
      <c r="C176" s="9">
        <v>62</v>
      </c>
      <c r="D176" s="9">
        <v>69</v>
      </c>
      <c r="E176" s="9">
        <f t="shared" si="3"/>
        <v>131</v>
      </c>
      <c r="G176" s="10"/>
    </row>
    <row r="177" spans="1:7" ht="22.5" customHeight="1">
      <c r="A177" s="8" t="s">
        <v>51</v>
      </c>
      <c r="B177" s="8" t="str">
        <f>"20200302026"</f>
        <v>20200302026</v>
      </c>
      <c r="C177" s="9">
        <v>57.3</v>
      </c>
      <c r="D177" s="9">
        <v>71.5</v>
      </c>
      <c r="E177" s="9">
        <f t="shared" si="3"/>
        <v>128.8</v>
      </c>
      <c r="G177" s="10"/>
    </row>
    <row r="178" spans="1:7" ht="22.5" customHeight="1">
      <c r="A178" s="8" t="s">
        <v>51</v>
      </c>
      <c r="B178" s="8" t="str">
        <f>"20200302025"</f>
        <v>20200302025</v>
      </c>
      <c r="C178" s="9">
        <v>52.9</v>
      </c>
      <c r="D178" s="9">
        <v>66.5</v>
      </c>
      <c r="E178" s="9">
        <f t="shared" si="3"/>
        <v>119.4</v>
      </c>
      <c r="G178" s="10"/>
    </row>
    <row r="179" spans="1:7" ht="22.5" customHeight="1">
      <c r="A179" s="8" t="s">
        <v>52</v>
      </c>
      <c r="B179" s="8" t="str">
        <f>"20200302108"</f>
        <v>20200302108</v>
      </c>
      <c r="C179" s="9">
        <v>74.7</v>
      </c>
      <c r="D179" s="9">
        <v>72.5</v>
      </c>
      <c r="E179" s="9">
        <f t="shared" si="3"/>
        <v>147.2</v>
      </c>
      <c r="G179" s="10"/>
    </row>
    <row r="180" spans="1:7" ht="22.5" customHeight="1">
      <c r="A180" s="8" t="s">
        <v>52</v>
      </c>
      <c r="B180" s="8" t="str">
        <f>"20200302109"</f>
        <v>20200302109</v>
      </c>
      <c r="C180" s="9">
        <v>69.4</v>
      </c>
      <c r="D180" s="9">
        <v>72.5</v>
      </c>
      <c r="E180" s="9">
        <f t="shared" si="3"/>
        <v>141.9</v>
      </c>
      <c r="G180" s="10"/>
    </row>
    <row r="181" spans="1:7" ht="22.5" customHeight="1">
      <c r="A181" s="8" t="s">
        <v>52</v>
      </c>
      <c r="B181" s="8" t="str">
        <f>"20200302105"</f>
        <v>20200302105</v>
      </c>
      <c r="C181" s="9">
        <v>67.7</v>
      </c>
      <c r="D181" s="9">
        <v>71.5</v>
      </c>
      <c r="E181" s="9">
        <f t="shared" si="3"/>
        <v>139.2</v>
      </c>
      <c r="G181" s="10"/>
    </row>
    <row r="182" spans="1:7" ht="22.5" customHeight="1">
      <c r="A182" s="8" t="s">
        <v>53</v>
      </c>
      <c r="B182" s="8" t="str">
        <f>"20200302123"</f>
        <v>20200302123</v>
      </c>
      <c r="C182" s="9">
        <v>74.2</v>
      </c>
      <c r="D182" s="9">
        <v>68.5</v>
      </c>
      <c r="E182" s="9">
        <f aca="true" t="shared" si="4" ref="E182:E190">C182+D182</f>
        <v>142.7</v>
      </c>
      <c r="G182" s="10"/>
    </row>
    <row r="183" spans="1:7" ht="22.5" customHeight="1">
      <c r="A183" s="8" t="s">
        <v>53</v>
      </c>
      <c r="B183" s="8" t="str">
        <f>"20200302213"</f>
        <v>20200302213</v>
      </c>
      <c r="C183" s="9">
        <v>69.5</v>
      </c>
      <c r="D183" s="9">
        <v>71</v>
      </c>
      <c r="E183" s="9">
        <f t="shared" si="4"/>
        <v>140.5</v>
      </c>
      <c r="G183" s="10"/>
    </row>
    <row r="184" spans="1:7" ht="22.5" customHeight="1">
      <c r="A184" s="8" t="s">
        <v>53</v>
      </c>
      <c r="B184" s="8" t="str">
        <f>"20200302122"</f>
        <v>20200302122</v>
      </c>
      <c r="C184" s="9">
        <v>67.6</v>
      </c>
      <c r="D184" s="9">
        <v>72.5</v>
      </c>
      <c r="E184" s="9">
        <f t="shared" si="4"/>
        <v>140.1</v>
      </c>
      <c r="G184" s="10"/>
    </row>
    <row r="185" spans="1:7" ht="22.5" customHeight="1">
      <c r="A185" s="8" t="s">
        <v>53</v>
      </c>
      <c r="B185" s="8" t="str">
        <f>"20200302127"</f>
        <v>20200302127</v>
      </c>
      <c r="C185" s="9">
        <v>65.6</v>
      </c>
      <c r="D185" s="9">
        <v>74</v>
      </c>
      <c r="E185" s="9">
        <f t="shared" si="4"/>
        <v>139.6</v>
      </c>
      <c r="G185" s="10"/>
    </row>
    <row r="186" spans="1:7" ht="22.5" customHeight="1">
      <c r="A186" s="8" t="s">
        <v>53</v>
      </c>
      <c r="B186" s="8" t="str">
        <f>"20200302210"</f>
        <v>20200302210</v>
      </c>
      <c r="C186" s="9">
        <v>64.9</v>
      </c>
      <c r="D186" s="9">
        <v>74.5</v>
      </c>
      <c r="E186" s="9">
        <f t="shared" si="4"/>
        <v>139.4</v>
      </c>
      <c r="G186" s="10"/>
    </row>
    <row r="187" spans="1:7" ht="22.5" customHeight="1">
      <c r="A187" s="8" t="s">
        <v>53</v>
      </c>
      <c r="B187" s="8" t="str">
        <f>"20200302206"</f>
        <v>20200302206</v>
      </c>
      <c r="C187" s="9">
        <v>68.2</v>
      </c>
      <c r="D187" s="9">
        <v>71</v>
      </c>
      <c r="E187" s="9">
        <f t="shared" si="4"/>
        <v>139.2</v>
      </c>
      <c r="G187" s="10"/>
    </row>
    <row r="188" spans="1:7" ht="22.5" customHeight="1">
      <c r="A188" s="8" t="s">
        <v>53</v>
      </c>
      <c r="B188" s="8" t="str">
        <f>"20200302207"</f>
        <v>20200302207</v>
      </c>
      <c r="C188" s="9">
        <v>64.7</v>
      </c>
      <c r="D188" s="9">
        <v>72</v>
      </c>
      <c r="E188" s="9">
        <f t="shared" si="4"/>
        <v>136.7</v>
      </c>
      <c r="G188" s="10"/>
    </row>
    <row r="189" spans="1:7" ht="22.5" customHeight="1">
      <c r="A189" s="8" t="s">
        <v>53</v>
      </c>
      <c r="B189" s="8" t="str">
        <f>"20200302214"</f>
        <v>20200302214</v>
      </c>
      <c r="C189" s="9">
        <v>60.2</v>
      </c>
      <c r="D189" s="9">
        <v>74.5</v>
      </c>
      <c r="E189" s="9">
        <f t="shared" si="4"/>
        <v>134.7</v>
      </c>
      <c r="G189" s="10"/>
    </row>
    <row r="190" spans="1:7" ht="22.5" customHeight="1">
      <c r="A190" s="8" t="s">
        <v>53</v>
      </c>
      <c r="B190" s="8" t="str">
        <f>"20200302128"</f>
        <v>20200302128</v>
      </c>
      <c r="C190" s="9">
        <v>64</v>
      </c>
      <c r="D190" s="9">
        <v>69</v>
      </c>
      <c r="E190" s="9">
        <f t="shared" si="4"/>
        <v>133</v>
      </c>
      <c r="G190" s="10"/>
    </row>
    <row r="191" spans="1:7" ht="22.5" customHeight="1">
      <c r="A191" s="8" t="s">
        <v>54</v>
      </c>
      <c r="B191" s="8" t="str">
        <f>"20200302516"</f>
        <v>20200302516</v>
      </c>
      <c r="C191" s="9">
        <v>80.4</v>
      </c>
      <c r="D191" s="9">
        <v>74.5</v>
      </c>
      <c r="E191" s="9">
        <f aca="true" t="shared" si="5" ref="E191:E202">C191+D191</f>
        <v>154.9</v>
      </c>
      <c r="G191" s="10"/>
    </row>
    <row r="192" spans="1:7" ht="22.5" customHeight="1">
      <c r="A192" s="8" t="s">
        <v>54</v>
      </c>
      <c r="B192" s="8" t="str">
        <f>"20200302722"</f>
        <v>20200302722</v>
      </c>
      <c r="C192" s="9">
        <v>76.5</v>
      </c>
      <c r="D192" s="9">
        <v>73.5</v>
      </c>
      <c r="E192" s="9">
        <f t="shared" si="5"/>
        <v>150</v>
      </c>
      <c r="G192" s="10"/>
    </row>
    <row r="193" spans="1:7" ht="22.5" customHeight="1">
      <c r="A193" s="8" t="s">
        <v>54</v>
      </c>
      <c r="B193" s="8" t="str">
        <f>"20200302518"</f>
        <v>20200302518</v>
      </c>
      <c r="C193" s="9">
        <v>73.1</v>
      </c>
      <c r="D193" s="9">
        <v>73.5</v>
      </c>
      <c r="E193" s="9">
        <f t="shared" si="5"/>
        <v>146.6</v>
      </c>
      <c r="G193" s="10"/>
    </row>
    <row r="194" spans="1:7" ht="22.5" customHeight="1">
      <c r="A194" s="8" t="s">
        <v>54</v>
      </c>
      <c r="B194" s="8" t="str">
        <f>"20200302702"</f>
        <v>20200302702</v>
      </c>
      <c r="C194" s="9">
        <v>70</v>
      </c>
      <c r="D194" s="9">
        <v>74.5</v>
      </c>
      <c r="E194" s="9">
        <f t="shared" si="5"/>
        <v>144.5</v>
      </c>
      <c r="G194" s="10"/>
    </row>
    <row r="195" spans="1:7" ht="22.5" customHeight="1">
      <c r="A195" s="8" t="s">
        <v>54</v>
      </c>
      <c r="B195" s="8" t="str">
        <f>"20200302329"</f>
        <v>20200302329</v>
      </c>
      <c r="C195" s="9">
        <v>66.9</v>
      </c>
      <c r="D195" s="9">
        <v>77</v>
      </c>
      <c r="E195" s="9">
        <f t="shared" si="5"/>
        <v>143.9</v>
      </c>
      <c r="G195" s="10"/>
    </row>
    <row r="196" spans="1:7" ht="22.5" customHeight="1">
      <c r="A196" s="8" t="s">
        <v>54</v>
      </c>
      <c r="B196" s="8" t="str">
        <f>"20200302229"</f>
        <v>20200302229</v>
      </c>
      <c r="C196" s="9">
        <v>70.8</v>
      </c>
      <c r="D196" s="9">
        <v>72</v>
      </c>
      <c r="E196" s="9">
        <f t="shared" si="5"/>
        <v>142.8</v>
      </c>
      <c r="G196" s="10"/>
    </row>
    <row r="197" spans="1:7" ht="22.5" customHeight="1">
      <c r="A197" s="8" t="s">
        <v>55</v>
      </c>
      <c r="B197" s="8" t="str">
        <f>"20200302911"</f>
        <v>20200302911</v>
      </c>
      <c r="C197" s="9">
        <v>59.1</v>
      </c>
      <c r="D197" s="9">
        <v>76.5</v>
      </c>
      <c r="E197" s="9">
        <f t="shared" si="5"/>
        <v>135.6</v>
      </c>
      <c r="G197" s="10"/>
    </row>
    <row r="198" spans="1:7" ht="22.5" customHeight="1">
      <c r="A198" s="8" t="s">
        <v>55</v>
      </c>
      <c r="B198" s="8" t="str">
        <f>"20200302912"</f>
        <v>20200302912</v>
      </c>
      <c r="C198" s="9">
        <v>50.8</v>
      </c>
      <c r="D198" s="9">
        <v>72.5</v>
      </c>
      <c r="E198" s="9">
        <f t="shared" si="5"/>
        <v>123.3</v>
      </c>
      <c r="G198" s="10"/>
    </row>
    <row r="199" spans="1:7" ht="22.5" customHeight="1">
      <c r="A199" s="9" t="s">
        <v>55</v>
      </c>
      <c r="B199" s="9" t="str">
        <f>"20200302910"</f>
        <v>20200302910</v>
      </c>
      <c r="C199" s="9">
        <v>40.2</v>
      </c>
      <c r="D199" s="9">
        <v>71.5</v>
      </c>
      <c r="E199" s="9">
        <f t="shared" si="5"/>
        <v>111.7</v>
      </c>
      <c r="G199" s="11"/>
    </row>
    <row r="200" spans="1:7" ht="22.5" customHeight="1">
      <c r="A200" s="8" t="s">
        <v>56</v>
      </c>
      <c r="B200" s="8" t="str">
        <f>"20200302916"</f>
        <v>20200302916</v>
      </c>
      <c r="C200" s="9">
        <v>69.2</v>
      </c>
      <c r="D200" s="9">
        <v>74</v>
      </c>
      <c r="E200" s="9">
        <f t="shared" si="5"/>
        <v>143.2</v>
      </c>
      <c r="G200" s="10"/>
    </row>
    <row r="201" spans="1:7" ht="22.5" customHeight="1">
      <c r="A201" s="8" t="s">
        <v>56</v>
      </c>
      <c r="B201" s="8" t="str">
        <f>"20200302914"</f>
        <v>20200302914</v>
      </c>
      <c r="C201" s="9">
        <v>53.7</v>
      </c>
      <c r="D201" s="9">
        <v>74</v>
      </c>
      <c r="E201" s="9">
        <f t="shared" si="5"/>
        <v>127.7</v>
      </c>
      <c r="G201" s="10"/>
    </row>
    <row r="202" spans="1:7" ht="22.5" customHeight="1">
      <c r="A202" s="8" t="s">
        <v>56</v>
      </c>
      <c r="B202" s="8" t="str">
        <f>"20200302919"</f>
        <v>20200302919</v>
      </c>
      <c r="C202" s="9">
        <v>57.3</v>
      </c>
      <c r="D202" s="9">
        <v>70</v>
      </c>
      <c r="E202" s="9">
        <f t="shared" si="5"/>
        <v>127.3</v>
      </c>
      <c r="G202" s="10"/>
    </row>
    <row r="203" spans="1:7" ht="22.5" customHeight="1">
      <c r="A203" s="8" t="s">
        <v>57</v>
      </c>
      <c r="B203" s="8" t="str">
        <f>"20200303423"</f>
        <v>20200303423</v>
      </c>
      <c r="C203" s="9">
        <v>76.5</v>
      </c>
      <c r="D203" s="9">
        <v>75</v>
      </c>
      <c r="E203" s="9">
        <f aca="true" t="shared" si="6" ref="E203:E236">C203+D203</f>
        <v>151.5</v>
      </c>
      <c r="G203" s="10"/>
    </row>
    <row r="204" spans="1:7" ht="22.5" customHeight="1">
      <c r="A204" s="8" t="s">
        <v>57</v>
      </c>
      <c r="B204" s="8" t="str">
        <f>"20200303416"</f>
        <v>20200303416</v>
      </c>
      <c r="C204" s="9">
        <v>77.2</v>
      </c>
      <c r="D204" s="9">
        <v>72.5</v>
      </c>
      <c r="E204" s="9">
        <f t="shared" si="6"/>
        <v>149.7</v>
      </c>
      <c r="G204" s="10"/>
    </row>
    <row r="205" spans="1:7" ht="22.5" customHeight="1">
      <c r="A205" s="8" t="s">
        <v>57</v>
      </c>
      <c r="B205" s="8" t="str">
        <f>"20200303015"</f>
        <v>20200303015</v>
      </c>
      <c r="C205" s="9">
        <v>75.3</v>
      </c>
      <c r="D205" s="9">
        <v>74</v>
      </c>
      <c r="E205" s="9">
        <f t="shared" si="6"/>
        <v>149.3</v>
      </c>
      <c r="G205" s="10"/>
    </row>
    <row r="206" spans="1:7" ht="22.5" customHeight="1">
      <c r="A206" s="8" t="s">
        <v>57</v>
      </c>
      <c r="B206" s="8" t="str">
        <f>"20200303303"</f>
        <v>20200303303</v>
      </c>
      <c r="C206" s="9">
        <v>72.1</v>
      </c>
      <c r="D206" s="9">
        <v>75.5</v>
      </c>
      <c r="E206" s="9">
        <f t="shared" si="6"/>
        <v>147.6</v>
      </c>
      <c r="G206" s="10"/>
    </row>
    <row r="207" spans="1:7" ht="22.5" customHeight="1">
      <c r="A207" s="8" t="s">
        <v>57</v>
      </c>
      <c r="B207" s="8" t="str">
        <f>"20200303428"</f>
        <v>20200303428</v>
      </c>
      <c r="C207" s="9">
        <v>74.2</v>
      </c>
      <c r="D207" s="9">
        <v>73</v>
      </c>
      <c r="E207" s="9">
        <f t="shared" si="6"/>
        <v>147.2</v>
      </c>
      <c r="G207" s="10"/>
    </row>
    <row r="208" spans="1:7" ht="22.5" customHeight="1">
      <c r="A208" s="8" t="s">
        <v>57</v>
      </c>
      <c r="B208" s="8" t="str">
        <f>"20200303407"</f>
        <v>20200303407</v>
      </c>
      <c r="C208" s="9">
        <v>70.7</v>
      </c>
      <c r="D208" s="9">
        <v>74</v>
      </c>
      <c r="E208" s="9">
        <f t="shared" si="6"/>
        <v>144.7</v>
      </c>
      <c r="G208" s="10"/>
    </row>
    <row r="209" spans="1:7" ht="22.5" customHeight="1">
      <c r="A209" s="8" t="s">
        <v>58</v>
      </c>
      <c r="B209" s="8" t="str">
        <f>"20200303609"</f>
        <v>20200303609</v>
      </c>
      <c r="C209" s="9">
        <v>54</v>
      </c>
      <c r="D209" s="9">
        <v>70</v>
      </c>
      <c r="E209" s="9">
        <f t="shared" si="6"/>
        <v>124</v>
      </c>
      <c r="G209" s="10"/>
    </row>
    <row r="210" spans="1:7" ht="22.5" customHeight="1">
      <c r="A210" s="8" t="s">
        <v>59</v>
      </c>
      <c r="B210" s="8" t="str">
        <f>"20200303620"</f>
        <v>20200303620</v>
      </c>
      <c r="C210" s="9">
        <v>57.7</v>
      </c>
      <c r="D210" s="9">
        <v>76.5</v>
      </c>
      <c r="E210" s="9">
        <f t="shared" si="6"/>
        <v>134.2</v>
      </c>
      <c r="G210" s="10"/>
    </row>
    <row r="211" spans="1:7" ht="22.5" customHeight="1">
      <c r="A211" s="8" t="s">
        <v>59</v>
      </c>
      <c r="B211" s="8" t="str">
        <f>"20200303625"</f>
        <v>20200303625</v>
      </c>
      <c r="C211" s="9">
        <v>61.5</v>
      </c>
      <c r="D211" s="9">
        <v>72.5</v>
      </c>
      <c r="E211" s="9">
        <f t="shared" si="6"/>
        <v>134</v>
      </c>
      <c r="G211" s="10"/>
    </row>
    <row r="212" spans="1:7" ht="22.5" customHeight="1">
      <c r="A212" s="8" t="s">
        <v>59</v>
      </c>
      <c r="B212" s="8" t="str">
        <f>"20200303616"</f>
        <v>20200303616</v>
      </c>
      <c r="C212" s="9">
        <v>60.4</v>
      </c>
      <c r="D212" s="9">
        <v>72.5</v>
      </c>
      <c r="E212" s="9">
        <f t="shared" si="6"/>
        <v>132.9</v>
      </c>
      <c r="G212" s="10"/>
    </row>
    <row r="213" spans="1:7" ht="22.5" customHeight="1">
      <c r="A213" s="8" t="s">
        <v>59</v>
      </c>
      <c r="B213" s="8" t="str">
        <f>"20200303622"</f>
        <v>20200303622</v>
      </c>
      <c r="C213" s="9">
        <v>55.6</v>
      </c>
      <c r="D213" s="9">
        <v>76</v>
      </c>
      <c r="E213" s="9">
        <f t="shared" si="6"/>
        <v>131.6</v>
      </c>
      <c r="G213" s="10"/>
    </row>
    <row r="214" spans="1:7" ht="22.5" customHeight="1">
      <c r="A214" s="8" t="s">
        <v>59</v>
      </c>
      <c r="B214" s="8" t="str">
        <f>"20200303619"</f>
        <v>20200303619</v>
      </c>
      <c r="C214" s="9">
        <v>54.9</v>
      </c>
      <c r="D214" s="9">
        <v>73</v>
      </c>
      <c r="E214" s="9">
        <f t="shared" si="6"/>
        <v>127.9</v>
      </c>
      <c r="G214" s="10"/>
    </row>
    <row r="215" spans="1:7" ht="22.5" customHeight="1">
      <c r="A215" s="8" t="s">
        <v>59</v>
      </c>
      <c r="B215" s="8" t="str">
        <f>"20200303618"</f>
        <v>20200303618</v>
      </c>
      <c r="C215" s="9">
        <v>59.1</v>
      </c>
      <c r="D215" s="9">
        <v>68.5</v>
      </c>
      <c r="E215" s="9">
        <f t="shared" si="6"/>
        <v>127.6</v>
      </c>
      <c r="G215" s="10"/>
    </row>
    <row r="216" spans="1:7" ht="22.5" customHeight="1">
      <c r="A216" s="8" t="s">
        <v>60</v>
      </c>
      <c r="B216" s="8" t="str">
        <f>"20200303629"</f>
        <v>20200303629</v>
      </c>
      <c r="C216" s="9">
        <v>59.8</v>
      </c>
      <c r="D216" s="9">
        <v>71.5</v>
      </c>
      <c r="E216" s="9">
        <f t="shared" si="6"/>
        <v>131.3</v>
      </c>
      <c r="G216" s="10"/>
    </row>
    <row r="217" spans="1:7" ht="22.5" customHeight="1">
      <c r="A217" s="8" t="s">
        <v>60</v>
      </c>
      <c r="B217" s="8" t="str">
        <f>"20200303627"</f>
        <v>20200303627</v>
      </c>
      <c r="C217" s="9">
        <v>55.1</v>
      </c>
      <c r="D217" s="9">
        <v>71</v>
      </c>
      <c r="E217" s="9">
        <f t="shared" si="6"/>
        <v>126.1</v>
      </c>
      <c r="G217" s="10"/>
    </row>
    <row r="218" spans="1:7" ht="22.5" customHeight="1">
      <c r="A218" s="8" t="s">
        <v>60</v>
      </c>
      <c r="B218" s="8" t="str">
        <f>"20200303704"</f>
        <v>20200303704</v>
      </c>
      <c r="C218" s="9">
        <v>50.1</v>
      </c>
      <c r="D218" s="9">
        <v>69.5</v>
      </c>
      <c r="E218" s="9">
        <f t="shared" si="6"/>
        <v>119.6</v>
      </c>
      <c r="G218" s="10"/>
    </row>
    <row r="219" spans="1:7" ht="22.5" customHeight="1">
      <c r="A219" s="8" t="s">
        <v>61</v>
      </c>
      <c r="B219" s="8" t="str">
        <f>"20200303707"</f>
        <v>20200303707</v>
      </c>
      <c r="C219" s="9">
        <v>64.7</v>
      </c>
      <c r="D219" s="9">
        <v>68.5</v>
      </c>
      <c r="E219" s="9">
        <f t="shared" si="6"/>
        <v>133.2</v>
      </c>
      <c r="G219" s="10"/>
    </row>
    <row r="220" spans="1:7" ht="22.5" customHeight="1">
      <c r="A220" s="8" t="s">
        <v>61</v>
      </c>
      <c r="B220" s="8" t="str">
        <f>"20200303708"</f>
        <v>20200303708</v>
      </c>
      <c r="C220" s="9">
        <v>64.5</v>
      </c>
      <c r="D220" s="9">
        <v>68.5</v>
      </c>
      <c r="E220" s="9">
        <f t="shared" si="6"/>
        <v>133</v>
      </c>
      <c r="G220" s="10"/>
    </row>
    <row r="221" spans="1:7" ht="22.5" customHeight="1">
      <c r="A221" s="8" t="s">
        <v>61</v>
      </c>
      <c r="B221" s="8" t="str">
        <f>"20200303714"</f>
        <v>20200303714</v>
      </c>
      <c r="C221" s="9">
        <v>55.1</v>
      </c>
      <c r="D221" s="9">
        <v>70</v>
      </c>
      <c r="E221" s="9">
        <f t="shared" si="6"/>
        <v>125.1</v>
      </c>
      <c r="G221" s="10"/>
    </row>
    <row r="222" spans="1:7" ht="22.5" customHeight="1">
      <c r="A222" s="8" t="s">
        <v>62</v>
      </c>
      <c r="B222" s="8" t="str">
        <f>"20200303715"</f>
        <v>20200303715</v>
      </c>
      <c r="C222" s="9">
        <v>60.2</v>
      </c>
      <c r="D222" s="9">
        <v>75.5</v>
      </c>
      <c r="E222" s="9">
        <f t="shared" si="6"/>
        <v>135.7</v>
      </c>
      <c r="G222" s="10"/>
    </row>
    <row r="223" spans="1:7" ht="22.5" customHeight="1">
      <c r="A223" s="8" t="s">
        <v>62</v>
      </c>
      <c r="B223" s="8" t="str">
        <f>"20200303716"</f>
        <v>20200303716</v>
      </c>
      <c r="C223" s="9">
        <v>56.4</v>
      </c>
      <c r="D223" s="9">
        <v>74.5</v>
      </c>
      <c r="E223" s="9">
        <f t="shared" si="6"/>
        <v>130.9</v>
      </c>
      <c r="G223" s="10"/>
    </row>
    <row r="224" spans="1:7" ht="22.5" customHeight="1">
      <c r="A224" s="8" t="s">
        <v>63</v>
      </c>
      <c r="B224" s="8" t="str">
        <f>"20200303723"</f>
        <v>20200303723</v>
      </c>
      <c r="C224" s="9">
        <v>68.8</v>
      </c>
      <c r="D224" s="9">
        <v>71</v>
      </c>
      <c r="E224" s="9">
        <f t="shared" si="6"/>
        <v>139.8</v>
      </c>
      <c r="G224" s="10"/>
    </row>
    <row r="225" spans="1:7" ht="22.5" customHeight="1">
      <c r="A225" s="8" t="s">
        <v>63</v>
      </c>
      <c r="B225" s="8" t="str">
        <f>"20200303722"</f>
        <v>20200303722</v>
      </c>
      <c r="C225" s="9">
        <v>64</v>
      </c>
      <c r="D225" s="9">
        <v>74.5</v>
      </c>
      <c r="E225" s="9">
        <f t="shared" si="6"/>
        <v>138.5</v>
      </c>
      <c r="G225" s="10"/>
    </row>
    <row r="226" spans="1:7" ht="22.5" customHeight="1">
      <c r="A226" s="8" t="s">
        <v>63</v>
      </c>
      <c r="B226" s="8" t="str">
        <f>"20200303717"</f>
        <v>20200303717</v>
      </c>
      <c r="C226" s="9">
        <v>64.1</v>
      </c>
      <c r="D226" s="9">
        <v>73</v>
      </c>
      <c r="E226" s="9">
        <f t="shared" si="6"/>
        <v>137.1</v>
      </c>
      <c r="G226" s="10"/>
    </row>
    <row r="227" spans="1:7" ht="22.5" customHeight="1">
      <c r="A227" s="8" t="s">
        <v>63</v>
      </c>
      <c r="B227" s="8" t="str">
        <f>"20200303726"</f>
        <v>20200303726</v>
      </c>
      <c r="C227" s="9">
        <v>55.9</v>
      </c>
      <c r="D227" s="9">
        <v>74</v>
      </c>
      <c r="E227" s="9">
        <f t="shared" si="6"/>
        <v>129.9</v>
      </c>
      <c r="G227" s="10"/>
    </row>
    <row r="228" spans="1:7" ht="22.5" customHeight="1">
      <c r="A228" s="8" t="s">
        <v>63</v>
      </c>
      <c r="B228" s="8" t="str">
        <f>"20200303727"</f>
        <v>20200303727</v>
      </c>
      <c r="C228" s="9">
        <v>56.6</v>
      </c>
      <c r="D228" s="9">
        <v>71.5</v>
      </c>
      <c r="E228" s="9">
        <f t="shared" si="6"/>
        <v>128.1</v>
      </c>
      <c r="G228" s="10"/>
    </row>
    <row r="229" spans="1:7" ht="22.5" customHeight="1">
      <c r="A229" s="8" t="s">
        <v>63</v>
      </c>
      <c r="B229" s="8" t="str">
        <f>"20200303720"</f>
        <v>20200303720</v>
      </c>
      <c r="C229" s="9">
        <v>51.7</v>
      </c>
      <c r="D229" s="9">
        <v>76</v>
      </c>
      <c r="E229" s="9">
        <f t="shared" si="6"/>
        <v>127.7</v>
      </c>
      <c r="G229" s="10"/>
    </row>
    <row r="230" spans="1:7" ht="22.5" customHeight="1">
      <c r="A230" s="8" t="s">
        <v>64</v>
      </c>
      <c r="B230" s="8" t="str">
        <f>"20200303802"</f>
        <v>20200303802</v>
      </c>
      <c r="C230" s="9">
        <v>45.5</v>
      </c>
      <c r="D230" s="9">
        <v>69</v>
      </c>
      <c r="E230" s="9">
        <f t="shared" si="6"/>
        <v>114.5</v>
      </c>
      <c r="G230" s="10"/>
    </row>
    <row r="231" spans="1:7" ht="22.5" customHeight="1">
      <c r="A231" s="8" t="s">
        <v>65</v>
      </c>
      <c r="B231" s="8" t="str">
        <f>"20200303804"</f>
        <v>20200303804</v>
      </c>
      <c r="C231" s="9">
        <v>62</v>
      </c>
      <c r="D231" s="9">
        <v>67</v>
      </c>
      <c r="E231" s="9">
        <f t="shared" si="6"/>
        <v>129</v>
      </c>
      <c r="G231" s="10"/>
    </row>
    <row r="232" spans="1:7" ht="22.5" customHeight="1">
      <c r="A232" s="8" t="s">
        <v>65</v>
      </c>
      <c r="B232" s="8" t="str">
        <f>"20200303816"</f>
        <v>20200303816</v>
      </c>
      <c r="C232" s="9">
        <v>52.4</v>
      </c>
      <c r="D232" s="9">
        <v>73</v>
      </c>
      <c r="E232" s="9">
        <f t="shared" si="6"/>
        <v>125.4</v>
      </c>
      <c r="G232" s="10"/>
    </row>
    <row r="233" spans="1:7" ht="22.5" customHeight="1">
      <c r="A233" s="8" t="s">
        <v>65</v>
      </c>
      <c r="B233" s="8" t="str">
        <f>"20200303812"</f>
        <v>20200303812</v>
      </c>
      <c r="C233" s="9">
        <v>56.1</v>
      </c>
      <c r="D233" s="9">
        <v>67.5</v>
      </c>
      <c r="E233" s="9">
        <f t="shared" si="6"/>
        <v>123.6</v>
      </c>
      <c r="G233" s="10"/>
    </row>
    <row r="234" spans="1:7" ht="22.5" customHeight="1">
      <c r="A234" s="8" t="s">
        <v>65</v>
      </c>
      <c r="B234" s="8" t="str">
        <f>"20200303814"</f>
        <v>20200303814</v>
      </c>
      <c r="C234" s="9">
        <v>48</v>
      </c>
      <c r="D234" s="9">
        <v>70</v>
      </c>
      <c r="E234" s="9">
        <f t="shared" si="6"/>
        <v>118</v>
      </c>
      <c r="G234" s="10"/>
    </row>
    <row r="235" spans="1:7" ht="22.5" customHeight="1">
      <c r="A235" s="8" t="s">
        <v>65</v>
      </c>
      <c r="B235" s="8" t="str">
        <f>"20200303810"</f>
        <v>20200303810</v>
      </c>
      <c r="C235" s="9">
        <v>40.8</v>
      </c>
      <c r="D235" s="9">
        <v>70.5</v>
      </c>
      <c r="E235" s="9">
        <f t="shared" si="6"/>
        <v>111.3</v>
      </c>
      <c r="G235" s="10"/>
    </row>
    <row r="236" spans="1:7" ht="22.5" customHeight="1">
      <c r="A236" s="9" t="s">
        <v>65</v>
      </c>
      <c r="B236" s="9" t="str">
        <f>"20200303818"</f>
        <v>20200303818</v>
      </c>
      <c r="C236" s="9">
        <v>43.2</v>
      </c>
      <c r="D236" s="9">
        <v>67.5</v>
      </c>
      <c r="E236" s="9">
        <f t="shared" si="6"/>
        <v>110.7</v>
      </c>
      <c r="G236" s="11"/>
    </row>
    <row r="237" spans="1:7" ht="22.5" customHeight="1">
      <c r="A237" s="8" t="s">
        <v>66</v>
      </c>
      <c r="B237" s="8" t="str">
        <f>"20200303824"</f>
        <v>20200303824</v>
      </c>
      <c r="C237" s="9">
        <v>77</v>
      </c>
      <c r="D237" s="9">
        <v>70</v>
      </c>
      <c r="E237" s="9">
        <f aca="true" t="shared" si="7" ref="E237:E290">C237+D237</f>
        <v>147</v>
      </c>
      <c r="G237" s="10"/>
    </row>
    <row r="238" spans="1:7" ht="22.5" customHeight="1">
      <c r="A238" s="8" t="s">
        <v>66</v>
      </c>
      <c r="B238" s="8" t="str">
        <f>"20200303905"</f>
        <v>20200303905</v>
      </c>
      <c r="C238" s="9">
        <v>65.9</v>
      </c>
      <c r="D238" s="9">
        <v>72</v>
      </c>
      <c r="E238" s="9">
        <f t="shared" si="7"/>
        <v>137.9</v>
      </c>
      <c r="G238" s="10"/>
    </row>
    <row r="239" spans="1:7" ht="22.5" customHeight="1">
      <c r="A239" s="8" t="s">
        <v>66</v>
      </c>
      <c r="B239" s="8" t="str">
        <f>"20200303919"</f>
        <v>20200303919</v>
      </c>
      <c r="C239" s="9">
        <v>57.4</v>
      </c>
      <c r="D239" s="9">
        <v>70</v>
      </c>
      <c r="E239" s="9">
        <f t="shared" si="7"/>
        <v>127.4</v>
      </c>
      <c r="G239" s="10"/>
    </row>
    <row r="240" spans="1:7" ht="22.5" customHeight="1">
      <c r="A240" s="8" t="s">
        <v>66</v>
      </c>
      <c r="B240" s="8" t="str">
        <f>"20200303917"</f>
        <v>20200303917</v>
      </c>
      <c r="C240" s="9">
        <v>53.5</v>
      </c>
      <c r="D240" s="9">
        <v>73</v>
      </c>
      <c r="E240" s="9">
        <f t="shared" si="7"/>
        <v>126.5</v>
      </c>
      <c r="G240" s="10"/>
    </row>
    <row r="241" spans="1:7" ht="22.5" customHeight="1">
      <c r="A241" s="8" t="s">
        <v>66</v>
      </c>
      <c r="B241" s="8" t="str">
        <f>"20200303916"</f>
        <v>20200303916</v>
      </c>
      <c r="C241" s="9">
        <v>57.3</v>
      </c>
      <c r="D241" s="9">
        <v>68.5</v>
      </c>
      <c r="E241" s="9">
        <f t="shared" si="7"/>
        <v>125.8</v>
      </c>
      <c r="G241" s="10"/>
    </row>
    <row r="242" spans="1:7" ht="22.5" customHeight="1">
      <c r="A242" s="8" t="s">
        <v>66</v>
      </c>
      <c r="B242" s="8" t="str">
        <f>"20200303914"</f>
        <v>20200303914</v>
      </c>
      <c r="C242" s="9">
        <v>54.8</v>
      </c>
      <c r="D242" s="9">
        <v>70.5</v>
      </c>
      <c r="E242" s="9">
        <f t="shared" si="7"/>
        <v>125.3</v>
      </c>
      <c r="G242" s="10"/>
    </row>
    <row r="243" spans="1:7" ht="22.5" customHeight="1">
      <c r="A243" s="8" t="s">
        <v>67</v>
      </c>
      <c r="B243" s="8" t="str">
        <f>"20200303922"</f>
        <v>20200303922</v>
      </c>
      <c r="C243" s="9">
        <v>61.1</v>
      </c>
      <c r="D243" s="9">
        <v>73.5</v>
      </c>
      <c r="E243" s="9">
        <f t="shared" si="7"/>
        <v>134.6</v>
      </c>
      <c r="G243" s="10"/>
    </row>
    <row r="244" spans="1:7" ht="22.5" customHeight="1">
      <c r="A244" s="8" t="s">
        <v>68</v>
      </c>
      <c r="B244" s="8" t="str">
        <f>"20200303926"</f>
        <v>20200303926</v>
      </c>
      <c r="C244" s="9">
        <v>52.1</v>
      </c>
      <c r="D244" s="9">
        <v>68.5</v>
      </c>
      <c r="E244" s="9">
        <f t="shared" si="7"/>
        <v>120.6</v>
      </c>
      <c r="G244" s="10"/>
    </row>
    <row r="245" spans="1:7" ht="22.5" customHeight="1">
      <c r="A245" s="8" t="s">
        <v>69</v>
      </c>
      <c r="B245" s="8" t="str">
        <f>"20200304001"</f>
        <v>20200304001</v>
      </c>
      <c r="C245" s="9">
        <v>82.6</v>
      </c>
      <c r="D245" s="9">
        <v>72.5</v>
      </c>
      <c r="E245" s="9">
        <f t="shared" si="7"/>
        <v>155.1</v>
      </c>
      <c r="G245" s="10"/>
    </row>
    <row r="246" spans="1:7" ht="22.5" customHeight="1">
      <c r="A246" s="8" t="s">
        <v>69</v>
      </c>
      <c r="B246" s="8" t="str">
        <f>"20200303929"</f>
        <v>20200303929</v>
      </c>
      <c r="C246" s="9">
        <v>65.8</v>
      </c>
      <c r="D246" s="9">
        <v>76.5</v>
      </c>
      <c r="E246" s="9">
        <f t="shared" si="7"/>
        <v>142.3</v>
      </c>
      <c r="G246" s="10"/>
    </row>
    <row r="247" spans="1:7" ht="22.5" customHeight="1">
      <c r="A247" s="8" t="s">
        <v>69</v>
      </c>
      <c r="B247" s="8" t="str">
        <f>"20200304003"</f>
        <v>20200304003</v>
      </c>
      <c r="C247" s="9">
        <v>65.6</v>
      </c>
      <c r="D247" s="9">
        <v>72.5</v>
      </c>
      <c r="E247" s="9">
        <f t="shared" si="7"/>
        <v>138.1</v>
      </c>
      <c r="G247" s="10"/>
    </row>
    <row r="248" spans="1:7" ht="22.5" customHeight="1">
      <c r="A248" s="8" t="s">
        <v>70</v>
      </c>
      <c r="B248" s="8" t="str">
        <f>"20200304004"</f>
        <v>20200304004</v>
      </c>
      <c r="C248" s="9">
        <v>60.4</v>
      </c>
      <c r="D248" s="9">
        <v>73</v>
      </c>
      <c r="E248" s="9">
        <f t="shared" si="7"/>
        <v>133.4</v>
      </c>
      <c r="G248" s="10"/>
    </row>
    <row r="249" spans="1:7" ht="22.5" customHeight="1">
      <c r="A249" s="8" t="s">
        <v>71</v>
      </c>
      <c r="B249" s="8" t="str">
        <f>"20200304012"</f>
        <v>20200304012</v>
      </c>
      <c r="C249" s="9">
        <v>64.7</v>
      </c>
      <c r="D249" s="9">
        <v>70.5</v>
      </c>
      <c r="E249" s="9">
        <f t="shared" si="7"/>
        <v>135.2</v>
      </c>
      <c r="G249" s="10"/>
    </row>
    <row r="250" spans="1:7" ht="22.5" customHeight="1">
      <c r="A250" s="8" t="s">
        <v>71</v>
      </c>
      <c r="B250" s="8" t="str">
        <f>"20200304010"</f>
        <v>20200304010</v>
      </c>
      <c r="C250" s="9">
        <v>62.9</v>
      </c>
      <c r="D250" s="9">
        <v>71.5</v>
      </c>
      <c r="E250" s="9">
        <f t="shared" si="7"/>
        <v>134.4</v>
      </c>
      <c r="G250" s="10"/>
    </row>
    <row r="251" spans="1:7" ht="22.5" customHeight="1">
      <c r="A251" s="8" t="s">
        <v>71</v>
      </c>
      <c r="B251" s="8" t="str">
        <f>"20200304007"</f>
        <v>20200304007</v>
      </c>
      <c r="C251" s="9">
        <v>60.1</v>
      </c>
      <c r="D251" s="9">
        <v>71</v>
      </c>
      <c r="E251" s="9">
        <f t="shared" si="7"/>
        <v>131.1</v>
      </c>
      <c r="G251" s="10"/>
    </row>
    <row r="252" spans="1:7" ht="22.5" customHeight="1">
      <c r="A252" s="8" t="s">
        <v>71</v>
      </c>
      <c r="B252" s="8" t="str">
        <f>"20200304013"</f>
        <v>20200304013</v>
      </c>
      <c r="C252" s="9">
        <v>48.2</v>
      </c>
      <c r="D252" s="9">
        <v>67</v>
      </c>
      <c r="E252" s="9">
        <f t="shared" si="7"/>
        <v>115.2</v>
      </c>
      <c r="G252" s="10"/>
    </row>
    <row r="253" spans="1:7" ht="22.5" customHeight="1">
      <c r="A253" s="8" t="s">
        <v>72</v>
      </c>
      <c r="B253" s="8" t="str">
        <f>"20200304015"</f>
        <v>20200304015</v>
      </c>
      <c r="C253" s="9">
        <v>60.1</v>
      </c>
      <c r="D253" s="9">
        <v>69</v>
      </c>
      <c r="E253" s="9">
        <f t="shared" si="7"/>
        <v>129.1</v>
      </c>
      <c r="G253" s="10"/>
    </row>
    <row r="254" spans="1:7" ht="22.5" customHeight="1">
      <c r="A254" s="8" t="s">
        <v>72</v>
      </c>
      <c r="B254" s="8" t="str">
        <f>"20200304014"</f>
        <v>20200304014</v>
      </c>
      <c r="C254" s="9">
        <v>49.5</v>
      </c>
      <c r="D254" s="9">
        <v>70.5</v>
      </c>
      <c r="E254" s="9">
        <f t="shared" si="7"/>
        <v>120</v>
      </c>
      <c r="G254" s="10"/>
    </row>
    <row r="255" spans="1:7" ht="22.5" customHeight="1">
      <c r="A255" s="8" t="s">
        <v>73</v>
      </c>
      <c r="B255" s="8" t="str">
        <f>"20200304022"</f>
        <v>20200304022</v>
      </c>
      <c r="C255" s="9">
        <v>68.6</v>
      </c>
      <c r="D255" s="9">
        <v>73.5</v>
      </c>
      <c r="E255" s="9">
        <f t="shared" si="7"/>
        <v>142.1</v>
      </c>
      <c r="G255" s="10"/>
    </row>
    <row r="256" spans="1:7" ht="22.5" customHeight="1">
      <c r="A256" s="8" t="s">
        <v>73</v>
      </c>
      <c r="B256" s="8" t="str">
        <f>"20200304020"</f>
        <v>20200304020</v>
      </c>
      <c r="C256" s="9">
        <v>58.5</v>
      </c>
      <c r="D256" s="9">
        <v>71</v>
      </c>
      <c r="E256" s="9">
        <f t="shared" si="7"/>
        <v>129.5</v>
      </c>
      <c r="G256" s="10"/>
    </row>
    <row r="257" spans="1:7" ht="22.5" customHeight="1">
      <c r="A257" s="8" t="s">
        <v>73</v>
      </c>
      <c r="B257" s="8" t="str">
        <f>"20200304017"</f>
        <v>20200304017</v>
      </c>
      <c r="C257" s="9">
        <v>52.5</v>
      </c>
      <c r="D257" s="9">
        <v>70</v>
      </c>
      <c r="E257" s="9">
        <f t="shared" si="7"/>
        <v>122.5</v>
      </c>
      <c r="G257" s="10"/>
    </row>
    <row r="258" spans="1:7" ht="22.5" customHeight="1">
      <c r="A258" s="8" t="s">
        <v>73</v>
      </c>
      <c r="B258" s="8" t="str">
        <f>"20200304021"</f>
        <v>20200304021</v>
      </c>
      <c r="C258" s="9">
        <v>48.2</v>
      </c>
      <c r="D258" s="9">
        <v>69</v>
      </c>
      <c r="E258" s="9">
        <f t="shared" si="7"/>
        <v>117.2</v>
      </c>
      <c r="G258" s="10"/>
    </row>
    <row r="259" spans="1:7" ht="22.5" customHeight="1">
      <c r="A259" s="8" t="s">
        <v>74</v>
      </c>
      <c r="B259" s="8" t="str">
        <f>"20200304028"</f>
        <v>20200304028</v>
      </c>
      <c r="C259" s="9">
        <v>68</v>
      </c>
      <c r="D259" s="9">
        <v>72</v>
      </c>
      <c r="E259" s="9">
        <f t="shared" si="7"/>
        <v>140</v>
      </c>
      <c r="G259" s="10"/>
    </row>
    <row r="260" spans="1:7" ht="22.5" customHeight="1">
      <c r="A260" s="8" t="s">
        <v>74</v>
      </c>
      <c r="B260" s="8" t="str">
        <f>"20200304027"</f>
        <v>20200304027</v>
      </c>
      <c r="C260" s="9">
        <v>57</v>
      </c>
      <c r="D260" s="9">
        <v>70</v>
      </c>
      <c r="E260" s="9">
        <f t="shared" si="7"/>
        <v>127</v>
      </c>
      <c r="G260" s="10"/>
    </row>
    <row r="261" spans="1:7" ht="22.5" customHeight="1">
      <c r="A261" s="8" t="s">
        <v>74</v>
      </c>
      <c r="B261" s="8" t="str">
        <f>"20200304023"</f>
        <v>20200304023</v>
      </c>
      <c r="C261" s="9">
        <v>56.8</v>
      </c>
      <c r="D261" s="9">
        <v>70</v>
      </c>
      <c r="E261" s="9">
        <f t="shared" si="7"/>
        <v>126.8</v>
      </c>
      <c r="G261" s="10"/>
    </row>
    <row r="262" spans="1:7" ht="22.5" customHeight="1">
      <c r="A262" s="8" t="s">
        <v>75</v>
      </c>
      <c r="B262" s="8" t="str">
        <f>"20200304105"</f>
        <v>20200304105</v>
      </c>
      <c r="C262" s="9">
        <v>60.5</v>
      </c>
      <c r="D262" s="9">
        <v>70.5</v>
      </c>
      <c r="E262" s="9">
        <f t="shared" si="7"/>
        <v>131</v>
      </c>
      <c r="G262" s="10"/>
    </row>
    <row r="263" spans="1:7" ht="22.5" customHeight="1">
      <c r="A263" s="8" t="s">
        <v>75</v>
      </c>
      <c r="B263" s="8" t="str">
        <f>"20200304102"</f>
        <v>20200304102</v>
      </c>
      <c r="C263" s="9">
        <v>57</v>
      </c>
      <c r="D263" s="9">
        <v>73.5</v>
      </c>
      <c r="E263" s="9">
        <f t="shared" si="7"/>
        <v>130.5</v>
      </c>
      <c r="G263" s="10"/>
    </row>
    <row r="264" spans="1:7" ht="22.5" customHeight="1">
      <c r="A264" s="8" t="s">
        <v>75</v>
      </c>
      <c r="B264" s="8" t="str">
        <f>"20200304107"</f>
        <v>20200304107</v>
      </c>
      <c r="C264" s="9">
        <v>57.1</v>
      </c>
      <c r="D264" s="9">
        <v>72.5</v>
      </c>
      <c r="E264" s="9">
        <f t="shared" si="7"/>
        <v>129.6</v>
      </c>
      <c r="G264" s="10"/>
    </row>
    <row r="265" spans="1:7" ht="22.5" customHeight="1">
      <c r="A265" s="8" t="s">
        <v>76</v>
      </c>
      <c r="B265" s="8" t="str">
        <f>"20200304123"</f>
        <v>20200304123</v>
      </c>
      <c r="C265" s="9">
        <v>69.8</v>
      </c>
      <c r="D265" s="9">
        <v>68.5</v>
      </c>
      <c r="E265" s="9">
        <f t="shared" si="7"/>
        <v>138.3</v>
      </c>
      <c r="G265" s="10"/>
    </row>
    <row r="266" spans="1:7" ht="22.5" customHeight="1">
      <c r="A266" s="8" t="s">
        <v>76</v>
      </c>
      <c r="B266" s="8" t="str">
        <f>"20200304209"</f>
        <v>20200304209</v>
      </c>
      <c r="C266" s="9">
        <v>65.8</v>
      </c>
      <c r="D266" s="9">
        <v>71</v>
      </c>
      <c r="E266" s="9">
        <f t="shared" si="7"/>
        <v>136.8</v>
      </c>
      <c r="G266" s="10"/>
    </row>
    <row r="267" spans="1:7" ht="22.5" customHeight="1">
      <c r="A267" s="8" t="s">
        <v>76</v>
      </c>
      <c r="B267" s="8" t="str">
        <f>"20200304206"</f>
        <v>20200304206</v>
      </c>
      <c r="C267" s="9">
        <v>57</v>
      </c>
      <c r="D267" s="9">
        <v>72</v>
      </c>
      <c r="E267" s="9">
        <f t="shared" si="7"/>
        <v>129</v>
      </c>
      <c r="G267" s="10"/>
    </row>
    <row r="268" spans="1:7" ht="22.5" customHeight="1">
      <c r="A268" s="8" t="s">
        <v>77</v>
      </c>
      <c r="B268" s="8" t="str">
        <f>"20200304212"</f>
        <v>20200304212</v>
      </c>
      <c r="C268" s="9">
        <v>69.6</v>
      </c>
      <c r="D268" s="9">
        <v>70.5</v>
      </c>
      <c r="E268" s="9">
        <f t="shared" si="7"/>
        <v>140.1</v>
      </c>
      <c r="G268" s="10"/>
    </row>
    <row r="269" spans="1:7" ht="22.5" customHeight="1">
      <c r="A269" s="9" t="s">
        <v>77</v>
      </c>
      <c r="B269" s="9" t="str">
        <f>"20200304221"</f>
        <v>20200304221</v>
      </c>
      <c r="C269" s="9">
        <v>53</v>
      </c>
      <c r="D269" s="9">
        <v>70.5</v>
      </c>
      <c r="E269" s="9">
        <f t="shared" si="7"/>
        <v>123.5</v>
      </c>
      <c r="G269" s="11"/>
    </row>
    <row r="270" spans="1:7" ht="22.5" customHeight="1">
      <c r="A270" s="9" t="s">
        <v>77</v>
      </c>
      <c r="B270" s="9" t="str">
        <f>"20200304225"</f>
        <v>20200304225</v>
      </c>
      <c r="C270" s="9">
        <v>46.9</v>
      </c>
      <c r="D270" s="9">
        <v>75.5</v>
      </c>
      <c r="E270" s="9">
        <f t="shared" si="7"/>
        <v>122.4</v>
      </c>
      <c r="G270" s="11"/>
    </row>
    <row r="271" spans="1:7" ht="22.5" customHeight="1">
      <c r="A271" s="8" t="s">
        <v>78</v>
      </c>
      <c r="B271" s="8" t="str">
        <f>"20200304313"</f>
        <v>20200304313</v>
      </c>
      <c r="C271" s="9">
        <v>66.9</v>
      </c>
      <c r="D271" s="9">
        <v>68</v>
      </c>
      <c r="E271" s="9">
        <f t="shared" si="7"/>
        <v>134.9</v>
      </c>
      <c r="G271" s="10"/>
    </row>
    <row r="272" spans="1:7" ht="22.5" customHeight="1">
      <c r="A272" s="8" t="s">
        <v>78</v>
      </c>
      <c r="B272" s="8" t="str">
        <f>"20200304302"</f>
        <v>20200304302</v>
      </c>
      <c r="C272" s="9">
        <v>58.3</v>
      </c>
      <c r="D272" s="9">
        <v>69.5</v>
      </c>
      <c r="E272" s="9">
        <f t="shared" si="7"/>
        <v>127.8</v>
      </c>
      <c r="G272" s="10"/>
    </row>
    <row r="273" spans="1:7" ht="22.5" customHeight="1">
      <c r="A273" s="9" t="s">
        <v>78</v>
      </c>
      <c r="B273" s="9" t="str">
        <f>"20200304308"</f>
        <v>20200304308</v>
      </c>
      <c r="C273" s="9">
        <v>51.6</v>
      </c>
      <c r="D273" s="9">
        <v>69.5</v>
      </c>
      <c r="E273" s="9">
        <f t="shared" si="7"/>
        <v>121.1</v>
      </c>
      <c r="G273" s="11"/>
    </row>
    <row r="274" spans="1:7" ht="22.5" customHeight="1">
      <c r="A274" s="8" t="s">
        <v>79</v>
      </c>
      <c r="B274" s="8" t="str">
        <f>"20200304319"</f>
        <v>20200304319</v>
      </c>
      <c r="C274" s="9">
        <v>57.1</v>
      </c>
      <c r="D274" s="9">
        <v>73.5</v>
      </c>
      <c r="E274" s="9">
        <f t="shared" si="7"/>
        <v>130.6</v>
      </c>
      <c r="G274" s="10"/>
    </row>
    <row r="275" spans="1:7" ht="22.5" customHeight="1">
      <c r="A275" s="8" t="s">
        <v>79</v>
      </c>
      <c r="B275" s="8" t="str">
        <f>"20200304315"</f>
        <v>20200304315</v>
      </c>
      <c r="C275" s="9">
        <v>60.5</v>
      </c>
      <c r="D275" s="9">
        <v>66.5</v>
      </c>
      <c r="E275" s="9">
        <f t="shared" si="7"/>
        <v>127</v>
      </c>
      <c r="G275" s="10"/>
    </row>
    <row r="276" spans="1:7" ht="22.5" customHeight="1">
      <c r="A276" s="8" t="s">
        <v>79</v>
      </c>
      <c r="B276" s="8" t="str">
        <f>"20200304325"</f>
        <v>20200304325</v>
      </c>
      <c r="C276" s="9">
        <v>56.3</v>
      </c>
      <c r="D276" s="9">
        <v>70.5</v>
      </c>
      <c r="E276" s="9">
        <f t="shared" si="7"/>
        <v>126.8</v>
      </c>
      <c r="G276" s="10"/>
    </row>
    <row r="277" spans="1:7" ht="22.5" customHeight="1">
      <c r="A277" s="8" t="s">
        <v>80</v>
      </c>
      <c r="B277" s="8" t="str">
        <f>"20200304328"</f>
        <v>20200304328</v>
      </c>
      <c r="C277" s="9">
        <v>65.2</v>
      </c>
      <c r="D277" s="9">
        <v>68</v>
      </c>
      <c r="E277" s="9">
        <f t="shared" si="7"/>
        <v>133.2</v>
      </c>
      <c r="G277" s="10"/>
    </row>
    <row r="278" spans="1:7" ht="22.5" customHeight="1">
      <c r="A278" s="8" t="s">
        <v>80</v>
      </c>
      <c r="B278" s="8" t="str">
        <f>"20200304329"</f>
        <v>20200304329</v>
      </c>
      <c r="C278" s="9">
        <v>52.3</v>
      </c>
      <c r="D278" s="9">
        <v>71</v>
      </c>
      <c r="E278" s="9">
        <f t="shared" si="7"/>
        <v>123.3</v>
      </c>
      <c r="G278" s="10"/>
    </row>
    <row r="279" spans="1:7" ht="22.5" customHeight="1">
      <c r="A279" s="8" t="s">
        <v>81</v>
      </c>
      <c r="B279" s="8" t="str">
        <f>"20200304905"</f>
        <v>20200304905</v>
      </c>
      <c r="C279" s="9">
        <v>72.1</v>
      </c>
      <c r="D279" s="9">
        <v>69</v>
      </c>
      <c r="E279" s="9">
        <f t="shared" si="7"/>
        <v>141.1</v>
      </c>
      <c r="G279" s="10"/>
    </row>
    <row r="280" spans="1:7" ht="22.5" customHeight="1">
      <c r="A280" s="8" t="s">
        <v>81</v>
      </c>
      <c r="B280" s="8" t="str">
        <f>"20200304821"</f>
        <v>20200304821</v>
      </c>
      <c r="C280" s="9">
        <v>67.3</v>
      </c>
      <c r="D280" s="9">
        <v>69</v>
      </c>
      <c r="E280" s="9">
        <f t="shared" si="7"/>
        <v>136.3</v>
      </c>
      <c r="G280" s="10"/>
    </row>
    <row r="281" spans="1:7" ht="22.5" customHeight="1">
      <c r="A281" s="8" t="s">
        <v>81</v>
      </c>
      <c r="B281" s="8" t="str">
        <f>"20200304408"</f>
        <v>20200304408</v>
      </c>
      <c r="C281" s="9">
        <v>66.4</v>
      </c>
      <c r="D281" s="9">
        <v>68</v>
      </c>
      <c r="E281" s="9">
        <f t="shared" si="7"/>
        <v>134.4</v>
      </c>
      <c r="G281" s="10"/>
    </row>
    <row r="282" spans="1:7" ht="22.5" customHeight="1">
      <c r="A282" s="8" t="s">
        <v>82</v>
      </c>
      <c r="B282" s="8" t="str">
        <f>"20200305014"</f>
        <v>20200305014</v>
      </c>
      <c r="C282" s="9">
        <v>51.1</v>
      </c>
      <c r="D282" s="9">
        <v>69</v>
      </c>
      <c r="E282" s="9">
        <f t="shared" si="7"/>
        <v>120.1</v>
      </c>
      <c r="G282" s="10"/>
    </row>
    <row r="283" spans="1:7" ht="22.5" customHeight="1">
      <c r="A283" s="8" t="s">
        <v>82</v>
      </c>
      <c r="B283" s="8" t="str">
        <f>"20200305015"</f>
        <v>20200305015</v>
      </c>
      <c r="C283" s="9">
        <v>39.2</v>
      </c>
      <c r="D283" s="9">
        <v>71.5</v>
      </c>
      <c r="E283" s="9">
        <f t="shared" si="7"/>
        <v>110.7</v>
      </c>
      <c r="G283" s="10"/>
    </row>
    <row r="284" spans="1:7" ht="22.5" customHeight="1">
      <c r="A284" s="9" t="s">
        <v>82</v>
      </c>
      <c r="B284" s="9" t="str">
        <f>"20200305017"</f>
        <v>20200305017</v>
      </c>
      <c r="C284" s="9">
        <v>36</v>
      </c>
      <c r="D284" s="9">
        <v>68</v>
      </c>
      <c r="E284" s="9">
        <f t="shared" si="7"/>
        <v>104</v>
      </c>
      <c r="G284" s="11"/>
    </row>
    <row r="285" spans="1:7" ht="22.5" customHeight="1">
      <c r="A285" s="8" t="s">
        <v>83</v>
      </c>
      <c r="B285" s="8" t="str">
        <f>"20200305102"</f>
        <v>20200305102</v>
      </c>
      <c r="C285" s="9">
        <v>72.4</v>
      </c>
      <c r="D285" s="9">
        <v>73</v>
      </c>
      <c r="E285" s="9">
        <f t="shared" si="7"/>
        <v>145.4</v>
      </c>
      <c r="G285" s="10"/>
    </row>
    <row r="286" spans="1:7" ht="22.5" customHeight="1">
      <c r="A286" s="8" t="s">
        <v>83</v>
      </c>
      <c r="B286" s="8" t="str">
        <f>"20200305028"</f>
        <v>20200305028</v>
      </c>
      <c r="C286" s="9">
        <v>57.8</v>
      </c>
      <c r="D286" s="9">
        <v>71</v>
      </c>
      <c r="E286" s="9">
        <f t="shared" si="7"/>
        <v>128.8</v>
      </c>
      <c r="G286" s="10"/>
    </row>
    <row r="287" spans="1:7" ht="22.5" customHeight="1">
      <c r="A287" s="8" t="s">
        <v>83</v>
      </c>
      <c r="B287" s="8" t="str">
        <f>"20200305024"</f>
        <v>20200305024</v>
      </c>
      <c r="C287" s="9">
        <v>56.2</v>
      </c>
      <c r="D287" s="9">
        <v>71.5</v>
      </c>
      <c r="E287" s="9">
        <f t="shared" si="7"/>
        <v>127.7</v>
      </c>
      <c r="G287" s="10"/>
    </row>
    <row r="288" spans="1:7" ht="22.5" customHeight="1">
      <c r="A288" s="8" t="s">
        <v>84</v>
      </c>
      <c r="B288" s="8" t="str">
        <f>"20200305111"</f>
        <v>20200305111</v>
      </c>
      <c r="C288" s="9">
        <v>63.4</v>
      </c>
      <c r="D288" s="9">
        <v>73.5</v>
      </c>
      <c r="E288" s="9">
        <f t="shared" si="7"/>
        <v>136.9</v>
      </c>
      <c r="G288" s="10"/>
    </row>
    <row r="289" spans="1:7" ht="22.5" customHeight="1">
      <c r="A289" s="8" t="s">
        <v>84</v>
      </c>
      <c r="B289" s="8" t="str">
        <f>"20200305107"</f>
        <v>20200305107</v>
      </c>
      <c r="C289" s="9">
        <v>51.5</v>
      </c>
      <c r="D289" s="9">
        <v>71</v>
      </c>
      <c r="E289" s="9">
        <f t="shared" si="7"/>
        <v>122.5</v>
      </c>
      <c r="G289" s="10"/>
    </row>
    <row r="290" spans="1:7" ht="22.5" customHeight="1">
      <c r="A290" s="8" t="s">
        <v>84</v>
      </c>
      <c r="B290" s="8" t="str">
        <f>"20200305114"</f>
        <v>20200305114</v>
      </c>
      <c r="C290" s="9">
        <v>49.7</v>
      </c>
      <c r="D290" s="9">
        <v>72.5</v>
      </c>
      <c r="E290" s="9">
        <f t="shared" si="7"/>
        <v>122.2</v>
      </c>
      <c r="G290" s="10"/>
    </row>
  </sheetData>
  <sheetProtection/>
  <mergeCells count="1">
    <mergeCell ref="A2:E2"/>
  </mergeCells>
  <printOptions horizontalCentered="1"/>
  <pageMargins left="0.4722222222222222" right="0.5902777777777778" top="0.5902777777777778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淡定1416803162</cp:lastModifiedBy>
  <dcterms:created xsi:type="dcterms:W3CDTF">2020-07-25T04:30:21Z</dcterms:created>
  <dcterms:modified xsi:type="dcterms:W3CDTF">2020-09-02T03:04:30Z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